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ый расчет имп" sheetId="1" r:id="rId1"/>
    <sheet name="Спецификац имп" sheetId="2" r:id="rId2"/>
    <sheet name="Сметный расч отеч" sheetId="3" r:id="rId3"/>
    <sheet name="Спецификац отеч" sheetId="4" r:id="rId4"/>
  </sheets>
  <definedNames>
    <definedName name="_xlnm.Print_Titles" localSheetId="0">'Сметный расчет имп'!$16:$18</definedName>
    <definedName name="_xlnm.Print_Area" localSheetId="0">'Сметный расчет имп'!$A$1:$H$80</definedName>
  </definedNames>
  <calcPr fullCalcOnLoad="1"/>
</workbook>
</file>

<file path=xl/sharedStrings.xml><?xml version="1.0" encoding="utf-8"?>
<sst xmlns="http://schemas.openxmlformats.org/spreadsheetml/2006/main" count="752" uniqueCount="230">
  <si>
    <t>№ п.п.</t>
  </si>
  <si>
    <t>Номера сметных расчетов и смет</t>
  </si>
  <si>
    <t>Наименование глав, объектов, работ и затрат</t>
  </si>
  <si>
    <t>Сметная стоимость (тыс. руб)</t>
  </si>
  <si>
    <t>Общая сметная стоимость</t>
  </si>
  <si>
    <t>монтажных работ</t>
  </si>
  <si>
    <t>оборудования, мебели и инвентаря</t>
  </si>
  <si>
    <t>прочих затрат</t>
  </si>
  <si>
    <t>Глава 2: Основные объекты строительства</t>
  </si>
  <si>
    <t>Итого по главе 2</t>
  </si>
  <si>
    <t>Наружный водопровод и канализация с очистными сооружениями</t>
  </si>
  <si>
    <t>Строительство пожарных резервуаров</t>
  </si>
  <si>
    <t>Итого по главе 6</t>
  </si>
  <si>
    <t>Проезды и площадки с асфальтовым покрытием</t>
  </si>
  <si>
    <t>Ограждение территории</t>
  </si>
  <si>
    <t>Итого по главе 7</t>
  </si>
  <si>
    <t>Затраты, связанные с командированием рабочих для выполнения строительных, монтажных и специальных строительных работ приказ МФ РФ от 6 июля 2001 года N 49н т/з СМР , 0,1 %</t>
  </si>
  <si>
    <t>ВСЕГО</t>
  </si>
  <si>
    <t>Итого по главе 8</t>
  </si>
  <si>
    <t>ЕВРО
 С ПОШЛ</t>
  </si>
  <si>
    <t>ЕВРО БЕЗ ПОШЛ</t>
  </si>
  <si>
    <t>тыс. руб.</t>
  </si>
  <si>
    <t>Итого по главе 5</t>
  </si>
  <si>
    <t>строительных (ремонтно-
строительных) работ</t>
  </si>
  <si>
    <t xml:space="preserve">
ПРЕДВАРИТЕЛЬНЫЙ СВОДНЫЙ СМЕТНЫЙ РАСЧЕТ СТОИМОСТИ СТРОИТЕЛЬСТВА
</t>
  </si>
  <si>
    <t>НДС 18%</t>
  </si>
  <si>
    <t xml:space="preserve">Настоящий расчет является предварительным. Окончательный расчет стоимости строительства </t>
  </si>
  <si>
    <t>может быть сделан только после составления рабочего проекта .</t>
  </si>
  <si>
    <t xml:space="preserve">Ферма на 200 дойных коров и молодняка </t>
  </si>
  <si>
    <t xml:space="preserve">Комплект поставки импортного оборудования  </t>
  </si>
  <si>
    <t xml:space="preserve">Энергоснабжение с КТП </t>
  </si>
  <si>
    <t>Комплект поставки  импортных материалов  для сборного здания</t>
  </si>
  <si>
    <t>Силосохранилище (3 траншеи 15x50 м )</t>
  </si>
  <si>
    <t>Склад для сухих кормов 12x12 м</t>
  </si>
  <si>
    <t>Склад для сена 18x36 м2</t>
  </si>
  <si>
    <t xml:space="preserve">Здание молочной фермы                33,8 x102,4 м
1ед. 
 </t>
  </si>
  <si>
    <t>Оплата работы представителя фирмы, осуществляющего надзор за монтажом (включая билеты), 0,5 %</t>
  </si>
  <si>
    <r>
      <t>Глава 1. Подготовка территории строительства.</t>
    </r>
    <r>
      <rPr>
        <sz val="10"/>
        <rFont val="Times New Roman"/>
        <family val="1"/>
      </rPr>
      <t> </t>
    </r>
  </si>
  <si>
    <t>Подготовка территории строительства - разбивка основных осей и высотных отметок </t>
  </si>
  <si>
    <t>Затраты, связанные с получением заказчиком и проектной организацией исходных данных, технических условий на проектирование и проведение необходимых согласовании по проектным решениям </t>
  </si>
  <si>
    <t>Итого по главе 1 </t>
  </si>
  <si>
    <t>Временные здания и сооружения ГСН 81-05-02-2001п.9 . Сельскохозяйственное строительство 2,2% </t>
  </si>
  <si>
    <t>Дополнительные затраты при производстве строительно-монтажных работ в зимнее время сельхоз 2,2% </t>
  </si>
  <si>
    <t>Средства на покрытие затрат строительных организаций по платежам (страховым взносам) на добровольное страхование, в том числе строительных рисков 1% </t>
  </si>
  <si>
    <t>Проектные работы </t>
  </si>
  <si>
    <t>Изыскательские работы </t>
  </si>
  <si>
    <t>Авторский надзор 0,5% </t>
  </si>
  <si>
    <t>Составлен в ценах по состоянию на 2 квартал 2012 года</t>
  </si>
  <si>
    <t>СЕМЕЙНАЯ ФЕРМА НА 200 ДОЙНЫХ КОРОВ</t>
  </si>
  <si>
    <t>ОБОРУДОВАНИЕ</t>
  </si>
  <si>
    <t>№</t>
  </si>
  <si>
    <t>Наименование товара</t>
  </si>
  <si>
    <t>Страна происхож-дения</t>
  </si>
  <si>
    <t>Кол-во</t>
  </si>
  <si>
    <t>цена, руб.</t>
  </si>
  <si>
    <t>стоимость, руб.</t>
  </si>
  <si>
    <t>1.1.</t>
  </si>
  <si>
    <t xml:space="preserve">Стойловое оборудование для дойных коров </t>
  </si>
  <si>
    <t>Россия</t>
  </si>
  <si>
    <t>1.2.</t>
  </si>
  <si>
    <t>Стойловое оборудование для молодняка и нетелей</t>
  </si>
  <si>
    <t>1.3.</t>
  </si>
  <si>
    <t xml:space="preserve">Резиновые маты  (Россия) </t>
  </si>
  <si>
    <t>1.4.</t>
  </si>
  <si>
    <t>Делитель корм.стола  (ХЭДЛОК секция 3 м)</t>
  </si>
  <si>
    <t>1.5.</t>
  </si>
  <si>
    <t>Делитель корм.стола диагональ (секции по 3 м)</t>
  </si>
  <si>
    <t>1.6.</t>
  </si>
  <si>
    <t>Клетки профилактория</t>
  </si>
  <si>
    <t>1.7.</t>
  </si>
  <si>
    <t>Ведра с сосками</t>
  </si>
  <si>
    <t>1.8.</t>
  </si>
  <si>
    <t xml:space="preserve">Боксы для отела  </t>
  </si>
  <si>
    <t>1.9.</t>
  </si>
  <si>
    <t>Групповые загоны для телят</t>
  </si>
  <si>
    <t>1.10.</t>
  </si>
  <si>
    <t>Групповые кормушки</t>
  </si>
  <si>
    <t>1.11.</t>
  </si>
  <si>
    <t>Групповые поилки</t>
  </si>
  <si>
    <t>1.12.</t>
  </si>
  <si>
    <t xml:space="preserve">Нагревательные элементы для поилок </t>
  </si>
  <si>
    <t>Германия</t>
  </si>
  <si>
    <t>1.13.</t>
  </si>
  <si>
    <t>Чашечные поилки</t>
  </si>
  <si>
    <t>ИТОГО</t>
  </si>
  <si>
    <t>Ед.изм.</t>
  </si>
  <si>
    <t>цена, евро</t>
  </si>
  <si>
    <t>Доильный зал ЕЛОЧКА 2*8 мест доения</t>
  </si>
  <si>
    <t>Голландия</t>
  </si>
  <si>
    <t>комплект</t>
  </si>
  <si>
    <t>Стойловое оборудование:</t>
  </si>
  <si>
    <t>Стойловое оборудование для доильного зала «Елочка» 2 x 8 с ручным управлением входных и выходных дверей.</t>
  </si>
  <si>
    <t>кромка доильной ямы из нержавеющей стали в комплекте с крепежными материалами</t>
  </si>
  <si>
    <t>ступени оцинкованные</t>
  </si>
  <si>
    <t>шт.</t>
  </si>
  <si>
    <t>Доильное оборудование:</t>
  </si>
  <si>
    <t>доильные аппараты в комплекте с сосковой резиной, стаканами и резиновыми трубками, коллекторы частично из нержавеющей стали и частично из ударопрочного пластика</t>
  </si>
  <si>
    <t>молокоприемный узел ISO из нержавеющей стали в сборе, 55 л, 3-х фазный с промываемой предохранительной камерой и с молочным насосом</t>
  </si>
  <si>
    <t>молокопровод из нержавеющей стали в комплекте с соединительными и крепежными материалами, диаметром 3 дюйма</t>
  </si>
  <si>
    <t>напорный молокопровод из нержавеющей стали</t>
  </si>
  <si>
    <t>Система вакуума</t>
  </si>
  <si>
    <t>вакуумная установка GASCOIGNE MELOTTE в сборе, оборудованная двигателем мощностью 5,5 кВт, вакуумным насосом с производительностью 2.400 л/мин, включая вакуумметр и регулятор</t>
  </si>
  <si>
    <t>монтажные материалы</t>
  </si>
  <si>
    <t>лубрикатор с капельной подачей масла</t>
  </si>
  <si>
    <t>уравнительный танк 200л, оцинкованный</t>
  </si>
  <si>
    <t>вакуумпровод ПВХ диаметром 90 мм для доильного зала на 2 х 8 мест в комплекте с крепежными материалами</t>
  </si>
  <si>
    <t>Система пульсации</t>
  </si>
  <si>
    <t>пульсаторы GASCOIGNE MELOTTE Lectron для попеременного доения</t>
  </si>
  <si>
    <t>линия шумопоглощения для доильного зала</t>
  </si>
  <si>
    <t>Система опрыскивания и дезинфекции сосков</t>
  </si>
  <si>
    <t>установка обмыва вымени в комплекте с резиновыми трубками и распылителем</t>
  </si>
  <si>
    <t>система дезинфекции сосков с 3 распылителями</t>
  </si>
  <si>
    <t>наборы удлинителей для систем дезинфекции сосков с распылителями</t>
  </si>
  <si>
    <t>Автоматическая система снятия доильного аппарата в комплекте с цилиндром и индикатором окончания доения с интегрированной электроникой</t>
  </si>
  <si>
    <t>Система промывки</t>
  </si>
  <si>
    <t>блок управления Aquastar с программой автоматической промывки, включая клапанную коробку и автоматическую дозировку химических реагентов</t>
  </si>
  <si>
    <t>промывочные танки из нержавеющей стали объем 80 л, крепление к стене</t>
  </si>
  <si>
    <t>промывочная линия из нержавеющей стали на 2 х 8 мест в комплекте с соединительными элементами и крепежными материалами, диаметр 51 мм.</t>
  </si>
  <si>
    <t>промывочные устройства для доильных аппаратов</t>
  </si>
  <si>
    <t>Электронная система учета молока</t>
  </si>
  <si>
    <t>электронный счетчик молока  GASCOIGNE MELOTTE</t>
  </si>
  <si>
    <t>блок питания</t>
  </si>
  <si>
    <t>Внутренняя система идентификации в доильном зале</t>
  </si>
  <si>
    <t>центральное устройство идентификации</t>
  </si>
  <si>
    <t>источник питания для системы идентификации</t>
  </si>
  <si>
    <t>ушные бирки</t>
  </si>
  <si>
    <t>ошейники с трехзначными номерами</t>
  </si>
  <si>
    <t xml:space="preserve">Селекционное устройство, включающее: </t>
  </si>
  <si>
    <t>ограждающие металлические конструкции</t>
  </si>
  <si>
    <t>разделительная дверь</t>
  </si>
  <si>
    <t>блок управления процессом доения</t>
  </si>
  <si>
    <t>антенна</t>
  </si>
  <si>
    <t>селекционные ворота</t>
  </si>
  <si>
    <t>привод</t>
  </si>
  <si>
    <t>комплект крепежных материалов</t>
  </si>
  <si>
    <t>2.1.</t>
  </si>
  <si>
    <t>Дополнительное оборудование для доильного зала</t>
  </si>
  <si>
    <t>Двухкомпонентное эпоксидное покрытие доильного зала</t>
  </si>
  <si>
    <t>основная распределительная панель для доильного зала</t>
  </si>
  <si>
    <t>электрические бойлеры</t>
  </si>
  <si>
    <t>запасные части доильного оборудования</t>
  </si>
  <si>
    <t>Система доения в ведро в родильном отделении</t>
  </si>
  <si>
    <t>вакуумный насос Maxivac-3 с мощностью 1.250 л/мин в комплекте с электромотором 3 кВт и системой смазки</t>
  </si>
  <si>
    <t>оцинкованный вакуумпровод с держателями и соединительными элементами</t>
  </si>
  <si>
    <t>ведра для доения в комплекте с доильными аппаратами и пневматическим пульсатором</t>
  </si>
  <si>
    <t>2.2.</t>
  </si>
  <si>
    <t xml:space="preserve">Подгощик </t>
  </si>
  <si>
    <t>Электроуправляемый сверхпрочный электроподгонщик с линейным движением.</t>
  </si>
  <si>
    <t>Система охлаждения молока:</t>
  </si>
  <si>
    <t>Танк для охлаждения и хранения молока 6.000 л в комплекте с  компрессорно-конденсаторными установками</t>
  </si>
  <si>
    <t>Скреперная система удаления навоза :</t>
  </si>
  <si>
    <t>приводное устройство</t>
  </si>
  <si>
    <t>защита от замерзания</t>
  </si>
  <si>
    <t>поворотный ролик</t>
  </si>
  <si>
    <t>скреперная лопатка</t>
  </si>
  <si>
    <t>приводная цепь 13мм</t>
  </si>
  <si>
    <t>метр</t>
  </si>
  <si>
    <t>панель управления</t>
  </si>
  <si>
    <t>Система смешивания, выкачивания и хранения навоза</t>
  </si>
  <si>
    <t>насос-миксер с электроуправлением</t>
  </si>
  <si>
    <t>насос для выкачки навоза с электроуправлением</t>
  </si>
  <si>
    <t>пленка для лагун 6000 м3, верхняя и нижняя</t>
  </si>
  <si>
    <t>миксеры лопастные с приводом от ВОМ трактора</t>
  </si>
  <si>
    <t>поплавки большие и малые</t>
  </si>
  <si>
    <t>трубы для отвода почвенных газов и газов брожения</t>
  </si>
  <si>
    <t>выгрузная станция</t>
  </si>
  <si>
    <t>Общее оборудование для фермы</t>
  </si>
  <si>
    <t>весы для скота 1000 кг в комплекте</t>
  </si>
  <si>
    <t>весы для скота 250 кг в комплекте</t>
  </si>
  <si>
    <t>смесители молока для кормления телят</t>
  </si>
  <si>
    <t>моечная установка высокого давления</t>
  </si>
  <si>
    <t>бокс ветеринарной обработки с электро- и гидроприводом</t>
  </si>
  <si>
    <t>Смеситель-кормораздатчик 12 куб.метров  в комплекте</t>
  </si>
  <si>
    <t>Танки для навоза 11500 л</t>
  </si>
  <si>
    <t>Инжектор для навоза по пашне и по стерне</t>
  </si>
  <si>
    <t>ОБЩАЯ СТОИМОСТЬ ОБОРУДОВАНИЯ НА УСЛОВИЯХ FCA ДОЙТИНХЕМ</t>
  </si>
  <si>
    <t>ЕВРО</t>
  </si>
  <si>
    <t xml:space="preserve">Страховка и транспортировка груза </t>
  </si>
  <si>
    <t>таможенное оформление и пошлины 10%</t>
  </si>
  <si>
    <t>ОБЩАЯ СТОИМОСТЬ ОБОРУДОВАНИЯ НА УСЛОВИЯХ DDР СПб (Incoterms 2000)</t>
  </si>
  <si>
    <t>EURO</t>
  </si>
  <si>
    <t>СТОИМОСТЬ ИМПОРТНОГО ОБОРУДОВАНИЯ В РУБЛЯХ</t>
  </si>
  <si>
    <t xml:space="preserve">ИТОГО ОБЩАЯ СТОИМОСТЬ ПОСТАВКИ </t>
  </si>
  <si>
    <t>РУБ</t>
  </si>
  <si>
    <t>ЗДАНИЯ ДЛЯ СОДЕРЖАНИЯ ДОЙНЫХ КОРОВ И МОЛОДНЯКА 115,25 х 31,30 м</t>
  </si>
  <si>
    <t>шт</t>
  </si>
  <si>
    <r>
      <t xml:space="preserve">Металоконструкции: горячекатаные стальные профили </t>
    </r>
    <r>
      <rPr>
        <b/>
        <sz val="12"/>
        <rFont val="Times New Roman"/>
        <family val="1"/>
      </rPr>
      <t>из черного металла</t>
    </r>
  </si>
  <si>
    <t>компл</t>
  </si>
  <si>
    <t>Крепежные материалы для металлоконструкций</t>
  </si>
  <si>
    <t>Крепежные материалы для кровельных и стеновых панелей</t>
  </si>
  <si>
    <t>Панели</t>
  </si>
  <si>
    <t xml:space="preserve">Двери </t>
  </si>
  <si>
    <t>Окна</t>
  </si>
  <si>
    <t>Общая стоимость зданий на условиях F.C.A. Doetinchem (Incoterms 2000)</t>
  </si>
  <si>
    <t>Общая стоимость зданий на условиях DDU   (Incoterms 2000)</t>
  </si>
  <si>
    <t>руб.</t>
  </si>
  <si>
    <t>ИТОГО ОБЩАЯ СТОИМОСТЬ ПОСТАВКИ (включая здания и оборудование)</t>
  </si>
  <si>
    <r>
      <t>Продавец:</t>
    </r>
    <r>
      <rPr>
        <sz val="13"/>
        <rFont val="Times New Roman"/>
        <family val="1"/>
      </rPr>
      <t xml:space="preserve">   </t>
    </r>
  </si>
  <si>
    <t>линия шумопоглощения для доильного зала 2 х 8</t>
  </si>
  <si>
    <t>Металоконструкции: горячекатаные стальные профили</t>
  </si>
  <si>
    <t>таможенное оформление и пошлины 15%</t>
  </si>
  <si>
    <t>Курс EUR/RRU</t>
  </si>
  <si>
    <t xml:space="preserve">Комплект поставки отечественного  оборудования  </t>
  </si>
  <si>
    <t>СТОИМОСТЬ ИМПОРТНОГО ОБОРУДОВАНИЯ В РУБЛЯХ без НДС</t>
  </si>
  <si>
    <t>СТОИМОСТЬ ИМПОРТНОГО КОМПЛЕКТА ЗДАНИЯ В РУБЛЯХ</t>
  </si>
  <si>
    <t>СТОИМОСТЬ ИМПОРТНОГО КОМПЛЕКТА ЗДАНИЯ В РУБЛЯХ, без НДС</t>
  </si>
  <si>
    <t>Склад для сухих кормов 12x12 м2</t>
  </si>
  <si>
    <t>109052, Россия, г. Москва, рязанский проспект, д. 2, стр. 86</t>
  </si>
  <si>
    <t xml:space="preserve">8-800-200-98-87 бесплатный звонок с любого телефона России </t>
  </si>
  <si>
    <t xml:space="preserve">Тел./факс: +7 (495) 545 42 75 </t>
  </si>
  <si>
    <t xml:space="preserve"> www.colax.ru</t>
  </si>
  <si>
    <t>info@colaxm.ru</t>
  </si>
  <si>
    <t xml:space="preserve">Здание молочной фермы 33,8 x102,4 м
1ед. 
 </t>
  </si>
  <si>
    <t>ЗАО «Колакс-М»</t>
  </si>
  <si>
    <t>Глава 3: Наружные сети и сооружения водоснабжения, канализации ,теплоснабжения и газоснабжения</t>
  </si>
  <si>
    <t>Итого по главе 3</t>
  </si>
  <si>
    <t>Глава 4: Благоустройство и озеленение территории</t>
  </si>
  <si>
    <t>Итого по главе 4</t>
  </si>
  <si>
    <t>Итого по главам 1-4</t>
  </si>
  <si>
    <t>Глава 5: Временные здания и сооружения</t>
  </si>
  <si>
    <t>Глава 6: Прочие работы и затраты</t>
  </si>
  <si>
    <t>Глава 1. Подготовка территории строительства</t>
  </si>
  <si>
    <t>Глава 7: Содержание дирекции и технический надзор </t>
  </si>
  <si>
    <t>Глава 8: Проектные и изыскательные работы и авторский надзор</t>
  </si>
  <si>
    <t>Итого по главам 1-8</t>
  </si>
  <si>
    <t>Спецификация № 1</t>
  </si>
  <si>
    <t>ОБЩАЯ СТОИМОСТЬ ОБОРУДОВАНИЯ НА УСЛОВИЯХ DDР</t>
  </si>
  <si>
    <t>Глава 8: Проектные и изыскательные работы и авторский надзор. </t>
  </si>
  <si>
    <t>Спецификация № 2</t>
  </si>
  <si>
    <t>ОБЩАЯ СТОИМОСТЬ ЗДАНИЙ НА УСЛОВИЯХ DDР (Incoterms 2000)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</si>
</sst>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_);\(#,##0\)"/>
    <numFmt numFmtId="187" formatCode="#,##0.00_);\(#,##0.00\)"/>
    <numFmt numFmtId="188" formatCode="[$-FC19]dd\ mmmm\ yyyy\ \г\.;@"/>
    <numFmt numFmtId="189" formatCode="d\ mmmm\ yyyy"/>
    <numFmt numFmtId="190" formatCode="#,##0.00_-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3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wrapText="1"/>
    </xf>
    <xf numFmtId="2" fontId="1" fillId="0" borderId="1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7" fillId="0" borderId="14" xfId="0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179" fontId="2" fillId="0" borderId="0" xfId="6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9" fontId="2" fillId="0" borderId="0" xfId="60" applyFont="1" applyFill="1" applyAlignment="1">
      <alignment/>
    </xf>
    <xf numFmtId="0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179" fontId="9" fillId="0" borderId="0" xfId="60" applyFont="1" applyFill="1" applyAlignment="1">
      <alignment/>
    </xf>
    <xf numFmtId="0" fontId="2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 horizontal="left"/>
    </xf>
    <xf numFmtId="187" fontId="2" fillId="0" borderId="0" xfId="0" applyNumberFormat="1" applyFont="1" applyFill="1" applyBorder="1" applyAlignment="1" quotePrefix="1">
      <alignment horizontal="center"/>
    </xf>
    <xf numFmtId="187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9" fontId="2" fillId="0" borderId="14" xfId="6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79" fontId="2" fillId="0" borderId="17" xfId="60" applyFont="1" applyFill="1" applyBorder="1" applyAlignment="1">
      <alignment horizontal="center" vertical="top"/>
    </xf>
    <xf numFmtId="179" fontId="2" fillId="0" borderId="17" xfId="6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179" fontId="2" fillId="0" borderId="14" xfId="60" applyFont="1" applyFill="1" applyBorder="1" applyAlignment="1">
      <alignment horizontal="center" vertical="top"/>
    </xf>
    <xf numFmtId="0" fontId="2" fillId="0" borderId="14" xfId="60" applyNumberFormat="1" applyFont="1" applyBorder="1" applyAlignment="1">
      <alignment horizontal="left" wrapText="1"/>
    </xf>
    <xf numFmtId="190" fontId="2" fillId="0" borderId="14" xfId="60" applyNumberFormat="1" applyFont="1" applyBorder="1" applyAlignment="1">
      <alignment horizontal="center"/>
    </xf>
    <xf numFmtId="190" fontId="2" fillId="0" borderId="14" xfId="60" applyNumberFormat="1" applyFont="1" applyBorder="1" applyAlignment="1" quotePrefix="1">
      <alignment/>
    </xf>
    <xf numFmtId="0" fontId="2" fillId="0" borderId="14" xfId="60" applyNumberFormat="1" applyFont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179" fontId="3" fillId="0" borderId="14" xfId="6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179" fontId="2" fillId="0" borderId="14" xfId="60" applyFont="1" applyFill="1" applyBorder="1" applyAlignment="1">
      <alignment horizontal="right" vertical="top"/>
    </xf>
    <xf numFmtId="0" fontId="10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/>
    </xf>
    <xf numFmtId="179" fontId="8" fillId="0" borderId="14" xfId="6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9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/>
    </xf>
    <xf numFmtId="179" fontId="2" fillId="0" borderId="19" xfId="60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/>
    </xf>
    <xf numFmtId="179" fontId="2" fillId="0" borderId="18" xfId="60" applyFont="1" applyFill="1" applyBorder="1" applyAlignment="1">
      <alignment horizontal="right" vertical="top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179" fontId="3" fillId="0" borderId="17" xfId="6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179" fontId="2" fillId="0" borderId="24" xfId="6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179" fontId="2" fillId="0" borderId="25" xfId="60" applyFont="1" applyFill="1" applyBorder="1" applyAlignment="1">
      <alignment horizontal="right" vertical="top"/>
    </xf>
    <xf numFmtId="0" fontId="3" fillId="0" borderId="17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" fillId="0" borderId="17" xfId="0" applyNumberFormat="1" applyFont="1" applyFill="1" applyBorder="1" applyAlignment="1">
      <alignment horizontal="center"/>
    </xf>
    <xf numFmtId="179" fontId="3" fillId="0" borderId="17" xfId="60" applyFont="1" applyFill="1" applyBorder="1" applyAlignment="1">
      <alignment/>
    </xf>
    <xf numFmtId="17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179" fontId="2" fillId="0" borderId="14" xfId="6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79" fontId="3" fillId="0" borderId="14" xfId="60" applyFont="1" applyFill="1" applyBorder="1" applyAlignment="1">
      <alignment/>
    </xf>
    <xf numFmtId="179" fontId="3" fillId="0" borderId="0" xfId="60" applyFont="1" applyFill="1" applyAlignment="1">
      <alignment horizontal="right" vertical="top"/>
    </xf>
    <xf numFmtId="179" fontId="3" fillId="0" borderId="14" xfId="60" applyFont="1" applyFill="1" applyBorder="1" applyAlignment="1">
      <alignment horizontal="center" vertical="center" wrapText="1"/>
    </xf>
    <xf numFmtId="179" fontId="3" fillId="0" borderId="24" xfId="60" applyFont="1" applyFill="1" applyBorder="1" applyAlignment="1">
      <alignment horizontal="right" vertical="top"/>
    </xf>
    <xf numFmtId="0" fontId="2" fillId="0" borderId="17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179" fontId="3" fillId="0" borderId="17" xfId="6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179" fontId="3" fillId="0" borderId="14" xfId="60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12" fillId="0" borderId="0" xfId="0" applyNumberFormat="1" applyFont="1" applyAlignment="1">
      <alignment vertical="top" wrapText="1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top"/>
    </xf>
    <xf numFmtId="179" fontId="13" fillId="0" borderId="0" xfId="6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14" fillId="0" borderId="0" xfId="0" applyNumberFormat="1" applyFont="1" applyAlignment="1">
      <alignment vertical="top" wrapText="1"/>
    </xf>
    <xf numFmtId="0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vertical="top" wrapText="1"/>
    </xf>
    <xf numFmtId="0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>
      <alignment/>
    </xf>
    <xf numFmtId="186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top"/>
    </xf>
    <xf numFmtId="179" fontId="6" fillId="0" borderId="0" xfId="60" applyFont="1" applyFill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vertical="top"/>
    </xf>
    <xf numFmtId="0" fontId="3" fillId="0" borderId="22" xfId="0" applyFont="1" applyFill="1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179" fontId="3" fillId="34" borderId="14" xfId="60" applyFont="1" applyFill="1" applyBorder="1" applyAlignment="1">
      <alignment horizontal="right" vertical="top"/>
    </xf>
    <xf numFmtId="0" fontId="3" fillId="35" borderId="14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right" vertical="top" wrapText="1"/>
    </xf>
    <xf numFmtId="0" fontId="2" fillId="35" borderId="14" xfId="0" applyFont="1" applyFill="1" applyBorder="1" applyAlignment="1">
      <alignment horizontal="center" vertical="top"/>
    </xf>
    <xf numFmtId="179" fontId="3" fillId="35" borderId="14" xfId="60" applyFont="1" applyFill="1" applyBorder="1" applyAlignment="1">
      <alignment horizontal="right" vertical="top"/>
    </xf>
    <xf numFmtId="0" fontId="3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179" fontId="3" fillId="35" borderId="0" xfId="60" applyFont="1" applyFill="1" applyAlignment="1">
      <alignment/>
    </xf>
    <xf numFmtId="0" fontId="3" fillId="35" borderId="0" xfId="0" applyFont="1" applyFill="1" applyAlignment="1">
      <alignment horizontal="center" vertical="top"/>
    </xf>
    <xf numFmtId="179" fontId="3" fillId="35" borderId="0" xfId="60" applyFont="1" applyFill="1" applyAlignment="1">
      <alignment horizontal="right" vertical="top"/>
    </xf>
    <xf numFmtId="0" fontId="1" fillId="33" borderId="3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4" fontId="7" fillId="35" borderId="12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 horizontal="center"/>
    </xf>
    <xf numFmtId="179" fontId="3" fillId="35" borderId="14" xfId="60" applyFont="1" applyFill="1" applyBorder="1" applyAlignment="1">
      <alignment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2" fontId="2" fillId="0" borderId="0" xfId="53" applyNumberFormat="1" applyFont="1" applyBorder="1" applyAlignment="1">
      <alignment horizontal="center" vertical="top" wrapText="1"/>
      <protection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right" vertical="top" wrapText="1"/>
    </xf>
    <xf numFmtId="4" fontId="7" fillId="0" borderId="19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 wrapText="1"/>
    </xf>
    <xf numFmtId="0" fontId="7" fillId="33" borderId="34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7" xfId="0" applyFont="1" applyBorder="1" applyAlignment="1">
      <alignment wrapText="1"/>
    </xf>
    <xf numFmtId="0" fontId="3" fillId="34" borderId="14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" fillId="0" borderId="29" xfId="0" applyFont="1" applyBorder="1" applyAlignment="1">
      <alignment vertical="top"/>
    </xf>
    <xf numFmtId="0" fontId="2" fillId="0" borderId="23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2" xfId="0" applyNumberFormat="1" applyFont="1" applyBorder="1" applyAlignment="1">
      <alignment wrapText="1"/>
    </xf>
    <xf numFmtId="0" fontId="2" fillId="0" borderId="28" xfId="0" applyFont="1" applyBorder="1" applyAlignment="1">
      <alignment wrapText="1"/>
    </xf>
    <xf numFmtId="179" fontId="2" fillId="0" borderId="0" xfId="60" applyFont="1" applyFill="1" applyAlignment="1">
      <alignment horizontal="center" vertical="top"/>
    </xf>
    <xf numFmtId="186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186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23" xfId="0" applyNumberFormat="1" applyFont="1" applyFill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3" fillId="0" borderId="22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4" fontId="7" fillId="0" borderId="17" xfId="0" applyNumberFormat="1" applyFont="1" applyBorder="1" applyAlignment="1">
      <alignment horizontal="right"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left" wrapText="1"/>
    </xf>
    <xf numFmtId="0" fontId="2" fillId="35" borderId="17" xfId="0" applyFont="1" applyFill="1" applyBorder="1" applyAlignment="1">
      <alignment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95250</xdr:rowOff>
    </xdr:from>
    <xdr:to>
      <xdr:col>2</xdr:col>
      <xdr:colOff>2143125</xdr:colOff>
      <xdr:row>6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0"/>
          <a:ext cx="2343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1</xdr:col>
      <xdr:colOff>2924175</xdr:colOff>
      <xdr:row>6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5275"/>
          <a:ext cx="2733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95250</xdr:rowOff>
    </xdr:from>
    <xdr:to>
      <xdr:col>2</xdr:col>
      <xdr:colOff>2143125</xdr:colOff>
      <xdr:row>6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2343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1</xdr:col>
      <xdr:colOff>2924175</xdr:colOff>
      <xdr:row>6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5275"/>
          <a:ext cx="2733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4.140625" style="6" customWidth="1"/>
    <col min="2" max="2" width="4.7109375" style="6" customWidth="1"/>
    <col min="3" max="3" width="35.8515625" style="6" customWidth="1"/>
    <col min="4" max="4" width="13.7109375" style="7" customWidth="1"/>
    <col min="5" max="5" width="10.8515625" style="7" customWidth="1"/>
    <col min="6" max="6" width="14.00390625" style="7" customWidth="1"/>
    <col min="7" max="7" width="10.140625" style="7" customWidth="1"/>
    <col min="8" max="8" width="10.8515625" style="8" customWidth="1"/>
    <col min="9" max="10" width="9.140625" style="6" customWidth="1" outlineLevel="1"/>
    <col min="11" max="16384" width="9.140625" style="6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2.75">
      <c r="A2" s="161"/>
      <c r="B2" s="161"/>
      <c r="C2" s="161"/>
      <c r="D2" s="198" t="s">
        <v>207</v>
      </c>
      <c r="E2" s="198"/>
      <c r="F2" s="198"/>
      <c r="G2" s="198"/>
      <c r="H2" s="198"/>
    </row>
    <row r="3" spans="1:8" ht="12.75">
      <c r="A3" s="162"/>
      <c r="B3" s="162"/>
      <c r="C3" s="162"/>
      <c r="D3" s="199" t="s">
        <v>208</v>
      </c>
      <c r="E3" s="199"/>
      <c r="F3" s="199"/>
      <c r="G3" s="199"/>
      <c r="H3" s="199"/>
    </row>
    <row r="4" spans="1:8" ht="12.75">
      <c r="A4" s="162"/>
      <c r="B4" s="162"/>
      <c r="C4" s="162"/>
      <c r="D4" s="199" t="s">
        <v>209</v>
      </c>
      <c r="E4" s="199"/>
      <c r="F4" s="199"/>
      <c r="G4" s="199"/>
      <c r="H4" s="199"/>
    </row>
    <row r="5" spans="1:8" ht="15.75">
      <c r="A5" s="162"/>
      <c r="B5" s="162"/>
      <c r="C5" s="162"/>
      <c r="D5" s="191" t="s">
        <v>210</v>
      </c>
      <c r="E5" s="191"/>
      <c r="F5" s="191"/>
      <c r="G5" s="191"/>
      <c r="H5" s="191"/>
    </row>
    <row r="6" spans="1:8" ht="15.75" customHeight="1">
      <c r="A6" s="162"/>
      <c r="B6" s="162"/>
      <c r="C6" s="162"/>
      <c r="D6" s="191" t="s">
        <v>211</v>
      </c>
      <c r="E6" s="191"/>
      <c r="F6" s="191"/>
      <c r="G6" s="191"/>
      <c r="H6" s="191"/>
    </row>
    <row r="7" spans="1:8" ht="12.75">
      <c r="A7" s="159"/>
      <c r="B7" s="159"/>
      <c r="C7" s="159"/>
      <c r="D7" s="159"/>
      <c r="E7" s="159"/>
      <c r="F7" s="159"/>
      <c r="G7" s="160"/>
      <c r="H7" s="160"/>
    </row>
    <row r="8" spans="1:8" ht="12.75">
      <c r="A8" s="162"/>
      <c r="B8" s="162"/>
      <c r="C8" s="162"/>
      <c r="D8" s="162"/>
      <c r="E8" s="162"/>
      <c r="F8" s="162"/>
      <c r="G8" s="163"/>
      <c r="H8" s="163"/>
    </row>
    <row r="9" spans="1:8" ht="42.75" customHeight="1">
      <c r="A9" s="239" t="s">
        <v>24</v>
      </c>
      <c r="B9" s="239"/>
      <c r="C9" s="239"/>
      <c r="D9" s="239"/>
      <c r="E9" s="239"/>
      <c r="F9" s="239"/>
      <c r="G9" s="239"/>
      <c r="H9" s="239"/>
    </row>
    <row r="11" spans="1:8" ht="19.5" customHeight="1">
      <c r="A11" s="240" t="s">
        <v>28</v>
      </c>
      <c r="B11" s="241"/>
      <c r="C11" s="241"/>
      <c r="D11" s="241"/>
      <c r="E11" s="241"/>
      <c r="F11" s="241"/>
      <c r="G11" s="241"/>
      <c r="H11" s="242"/>
    </row>
    <row r="12" spans="1:8" ht="12.75" customHeight="1">
      <c r="A12" s="243"/>
      <c r="B12" s="244"/>
      <c r="C12" s="244"/>
      <c r="D12" s="244"/>
      <c r="E12" s="244"/>
      <c r="F12" s="244"/>
      <c r="G12" s="244"/>
      <c r="H12" s="245"/>
    </row>
    <row r="14" spans="1:8" ht="12.75">
      <c r="A14" s="246" t="s">
        <v>47</v>
      </c>
      <c r="B14" s="246"/>
      <c r="C14" s="246"/>
      <c r="D14" s="246"/>
      <c r="E14" s="246"/>
      <c r="F14" s="246"/>
      <c r="G14" s="246"/>
      <c r="H14" s="246"/>
    </row>
    <row r="16" spans="1:8" ht="12.75" customHeight="1">
      <c r="A16" s="233" t="s">
        <v>0</v>
      </c>
      <c r="B16" s="233" t="s">
        <v>1</v>
      </c>
      <c r="C16" s="227" t="s">
        <v>2</v>
      </c>
      <c r="D16" s="236" t="s">
        <v>3</v>
      </c>
      <c r="E16" s="237"/>
      <c r="F16" s="237"/>
      <c r="G16" s="238"/>
      <c r="H16" s="227" t="s">
        <v>4</v>
      </c>
    </row>
    <row r="17" spans="1:8" ht="12.75" customHeight="1">
      <c r="A17" s="234"/>
      <c r="B17" s="234"/>
      <c r="C17" s="228"/>
      <c r="D17" s="225" t="s">
        <v>23</v>
      </c>
      <c r="E17" s="224" t="s">
        <v>5</v>
      </c>
      <c r="F17" s="224" t="s">
        <v>6</v>
      </c>
      <c r="G17" s="224" t="s">
        <v>7</v>
      </c>
      <c r="H17" s="228"/>
    </row>
    <row r="18" spans="1:8" ht="49.5" customHeight="1">
      <c r="A18" s="235"/>
      <c r="B18" s="235"/>
      <c r="C18" s="229"/>
      <c r="D18" s="226"/>
      <c r="E18" s="224"/>
      <c r="F18" s="224"/>
      <c r="G18" s="224"/>
      <c r="H18" s="229"/>
    </row>
    <row r="19" spans="1:8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</row>
    <row r="20" spans="1:8" ht="15.75" customHeight="1">
      <c r="A20" s="164"/>
      <c r="B20" s="164"/>
      <c r="C20" s="219" t="s">
        <v>221</v>
      </c>
      <c r="D20" s="222"/>
      <c r="E20" s="222"/>
      <c r="F20" s="222"/>
      <c r="G20" s="222"/>
      <c r="H20" s="223"/>
    </row>
    <row r="21" spans="1:8" ht="39" customHeight="1">
      <c r="A21" s="16">
        <v>1</v>
      </c>
      <c r="B21" s="16"/>
      <c r="C21" s="17" t="s">
        <v>38</v>
      </c>
      <c r="D21" s="19"/>
      <c r="E21" s="19"/>
      <c r="F21" s="19"/>
      <c r="G21" s="19">
        <v>98.54</v>
      </c>
      <c r="H21" s="19">
        <v>98.54</v>
      </c>
    </row>
    <row r="22" spans="1:8" ht="80.25" customHeight="1">
      <c r="A22" s="16">
        <v>2</v>
      </c>
      <c r="B22" s="16"/>
      <c r="C22" s="17" t="s">
        <v>39</v>
      </c>
      <c r="D22" s="19"/>
      <c r="E22" s="19"/>
      <c r="F22" s="19"/>
      <c r="G22" s="19">
        <v>232.62</v>
      </c>
      <c r="H22" s="19">
        <v>232.62</v>
      </c>
    </row>
    <row r="23" spans="1:8" ht="21" customHeight="1">
      <c r="A23" s="16"/>
      <c r="B23" s="16"/>
      <c r="C23" s="20" t="s">
        <v>40</v>
      </c>
      <c r="D23" s="21"/>
      <c r="E23" s="21"/>
      <c r="F23" s="21"/>
      <c r="G23" s="21">
        <f>SUM(G21:G22)</f>
        <v>331.16</v>
      </c>
      <c r="H23" s="21">
        <f>SUM(H21:H22)</f>
        <v>331.16</v>
      </c>
    </row>
    <row r="24" spans="1:8" ht="12.75">
      <c r="A24" s="188"/>
      <c r="B24" s="189"/>
      <c r="C24" s="189"/>
      <c r="D24" s="189"/>
      <c r="E24" s="189"/>
      <c r="F24" s="189"/>
      <c r="G24" s="189"/>
      <c r="H24" s="190"/>
    </row>
    <row r="25" spans="1:8" ht="15" customHeight="1">
      <c r="A25" s="164"/>
      <c r="B25" s="164"/>
      <c r="C25" s="192" t="s">
        <v>8</v>
      </c>
      <c r="D25" s="193"/>
      <c r="E25" s="193"/>
      <c r="F25" s="193"/>
      <c r="G25" s="193"/>
      <c r="H25" s="194"/>
    </row>
    <row r="26" spans="1:9" ht="25.5" customHeight="1">
      <c r="A26" s="16">
        <v>3</v>
      </c>
      <c r="B26" s="16"/>
      <c r="C26" s="17" t="s">
        <v>212</v>
      </c>
      <c r="D26" s="19">
        <v>13850.6976</v>
      </c>
      <c r="E26" s="19">
        <v>1752.8928</v>
      </c>
      <c r="F26" s="19">
        <v>317.8896</v>
      </c>
      <c r="G26" s="19"/>
      <c r="H26" s="19">
        <f>SUM(D26:G26)</f>
        <v>15921.48</v>
      </c>
      <c r="I26" s="22"/>
    </row>
    <row r="27" spans="1:9" ht="37.5" customHeight="1">
      <c r="A27" s="16">
        <v>4</v>
      </c>
      <c r="B27" s="16"/>
      <c r="C27" s="17" t="s">
        <v>31</v>
      </c>
      <c r="D27" s="19"/>
      <c r="E27" s="19"/>
      <c r="F27" s="19"/>
      <c r="G27" s="19">
        <f>'Спецификац имп'!F139*'Спецификац имп'!C11/1.18/1000</f>
        <v>40423.236000000004</v>
      </c>
      <c r="H27" s="19">
        <f aca="true" t="shared" si="0" ref="H27:H32">SUM(D27:G27)</f>
        <v>40423.236000000004</v>
      </c>
      <c r="I27" s="22"/>
    </row>
    <row r="28" spans="1:9" ht="25.5" customHeight="1">
      <c r="A28" s="16">
        <v>5</v>
      </c>
      <c r="B28" s="16"/>
      <c r="C28" s="17" t="s">
        <v>32</v>
      </c>
      <c r="D28" s="19">
        <v>10071.9830508474</v>
      </c>
      <c r="E28" s="19">
        <v>1158.45762711864</v>
      </c>
      <c r="F28" s="19">
        <v>231.35593220339</v>
      </c>
      <c r="G28" s="19"/>
      <c r="H28" s="19">
        <f t="shared" si="0"/>
        <v>11461.796610169431</v>
      </c>
      <c r="I28" s="22"/>
    </row>
    <row r="29" spans="1:9" ht="21.75" customHeight="1">
      <c r="A29" s="16">
        <f>A28+1</f>
        <v>6</v>
      </c>
      <c r="B29" s="16"/>
      <c r="C29" s="17" t="s">
        <v>34</v>
      </c>
      <c r="D29" s="19">
        <v>2746.81355932203</v>
      </c>
      <c r="E29" s="19">
        <v>347.033898305085</v>
      </c>
      <c r="F29" s="19">
        <v>62.9152542372881</v>
      </c>
      <c r="G29" s="19"/>
      <c r="H29" s="19">
        <f t="shared" si="0"/>
        <v>3156.762711864403</v>
      </c>
      <c r="I29" s="22"/>
    </row>
    <row r="30" spans="1:9" ht="33" customHeight="1">
      <c r="A30" s="16">
        <v>7</v>
      </c>
      <c r="B30" s="16"/>
      <c r="C30" s="17" t="s">
        <v>206</v>
      </c>
      <c r="D30" s="19">
        <v>609.847457627119</v>
      </c>
      <c r="E30" s="19">
        <v>77.1186440677966</v>
      </c>
      <c r="F30" s="19">
        <v>13.8033898305085</v>
      </c>
      <c r="G30" s="19"/>
      <c r="H30" s="19">
        <f t="shared" si="0"/>
        <v>700.7694915254241</v>
      </c>
      <c r="I30" s="22"/>
    </row>
    <row r="31" spans="1:8" ht="31.5" customHeight="1">
      <c r="A31" s="16">
        <v>8</v>
      </c>
      <c r="B31" s="16"/>
      <c r="C31" s="17" t="s">
        <v>29</v>
      </c>
      <c r="D31" s="19"/>
      <c r="E31" s="19"/>
      <c r="F31" s="19"/>
      <c r="G31" s="19">
        <f>'Спецификац имп'!F119/1.18/1000</f>
        <v>23554.168000000005</v>
      </c>
      <c r="H31" s="19">
        <f t="shared" si="0"/>
        <v>23554.168000000005</v>
      </c>
    </row>
    <row r="32" spans="1:8" ht="31.5" customHeight="1">
      <c r="A32" s="16"/>
      <c r="B32" s="16"/>
      <c r="C32" s="17" t="s">
        <v>202</v>
      </c>
      <c r="D32" s="19"/>
      <c r="E32" s="19"/>
      <c r="F32" s="19"/>
      <c r="G32" s="156">
        <f>'Спецификац имп'!F24/1000</f>
        <v>2772.2</v>
      </c>
      <c r="H32" s="19">
        <f t="shared" si="0"/>
        <v>2772.2</v>
      </c>
    </row>
    <row r="33" spans="1:8" ht="12.75">
      <c r="A33" s="23"/>
      <c r="B33" s="23"/>
      <c r="C33" s="23" t="s">
        <v>9</v>
      </c>
      <c r="D33" s="21">
        <f>SUM(D26:D31)</f>
        <v>27279.341667796547</v>
      </c>
      <c r="E33" s="21">
        <f>SUM(E26:E31)</f>
        <v>3335.502969491522</v>
      </c>
      <c r="F33" s="21">
        <f>SUM(F26:F31)</f>
        <v>625.9641762711866</v>
      </c>
      <c r="G33" s="21">
        <f>SUM(G26:G32)</f>
        <v>66749.604</v>
      </c>
      <c r="H33" s="21">
        <f>SUM(H26:H31)</f>
        <v>95218.21281355926</v>
      </c>
    </row>
    <row r="34" spans="1:8" ht="12.75">
      <c r="A34" s="195"/>
      <c r="B34" s="196"/>
      <c r="C34" s="196"/>
      <c r="D34" s="196"/>
      <c r="E34" s="196"/>
      <c r="F34" s="196"/>
      <c r="G34" s="196"/>
      <c r="H34" s="197"/>
    </row>
    <row r="35" spans="1:8" ht="15.75" customHeight="1">
      <c r="A35" s="164"/>
      <c r="B35" s="164"/>
      <c r="C35" s="219" t="s">
        <v>214</v>
      </c>
      <c r="D35" s="222"/>
      <c r="E35" s="222"/>
      <c r="F35" s="222"/>
      <c r="G35" s="222"/>
      <c r="H35" s="223"/>
    </row>
    <row r="36" spans="1:8" ht="25.5">
      <c r="A36" s="16">
        <f>A31+1</f>
        <v>9</v>
      </c>
      <c r="B36" s="16"/>
      <c r="C36" s="17" t="s">
        <v>10</v>
      </c>
      <c r="D36" s="19">
        <v>250</v>
      </c>
      <c r="E36" s="19"/>
      <c r="F36" s="19"/>
      <c r="G36" s="19"/>
      <c r="H36" s="19">
        <f>D36</f>
        <v>250</v>
      </c>
    </row>
    <row r="37" spans="1:8" ht="16.5" customHeight="1">
      <c r="A37" s="16">
        <f>A36+1</f>
        <v>10</v>
      </c>
      <c r="B37" s="16"/>
      <c r="C37" s="17" t="s">
        <v>30</v>
      </c>
      <c r="D37" s="19">
        <v>250</v>
      </c>
      <c r="E37" s="19"/>
      <c r="F37" s="19"/>
      <c r="G37" s="19"/>
      <c r="H37" s="19">
        <f>D37</f>
        <v>250</v>
      </c>
    </row>
    <row r="38" spans="1:8" ht="12.75">
      <c r="A38" s="16">
        <f>A37+1</f>
        <v>11</v>
      </c>
      <c r="B38" s="16"/>
      <c r="C38" s="17" t="s">
        <v>11</v>
      </c>
      <c r="D38" s="19">
        <v>250</v>
      </c>
      <c r="E38" s="19"/>
      <c r="F38" s="19"/>
      <c r="G38" s="19"/>
      <c r="H38" s="19">
        <f>D38</f>
        <v>250</v>
      </c>
    </row>
    <row r="39" spans="1:8" ht="12.75">
      <c r="A39" s="16"/>
      <c r="B39" s="16"/>
      <c r="C39" s="23" t="s">
        <v>215</v>
      </c>
      <c r="D39" s="25">
        <f>SUM(D36:D38)</f>
        <v>750</v>
      </c>
      <c r="E39" s="25">
        <f>SUM(E36:E38)</f>
        <v>0</v>
      </c>
      <c r="F39" s="25">
        <f>SUM(F36:F38)</f>
        <v>0</v>
      </c>
      <c r="G39" s="25"/>
      <c r="H39" s="25">
        <f>SUM(H36:H38)</f>
        <v>750</v>
      </c>
    </row>
    <row r="40" spans="1:8" ht="12.75">
      <c r="A40" s="188"/>
      <c r="B40" s="189"/>
      <c r="C40" s="189"/>
      <c r="D40" s="189"/>
      <c r="E40" s="189"/>
      <c r="F40" s="189"/>
      <c r="G40" s="189"/>
      <c r="H40" s="190"/>
    </row>
    <row r="41" spans="1:8" ht="12.75">
      <c r="A41" s="164"/>
      <c r="B41" s="164"/>
      <c r="C41" s="219" t="s">
        <v>216</v>
      </c>
      <c r="D41" s="222"/>
      <c r="E41" s="222"/>
      <c r="F41" s="222"/>
      <c r="G41" s="222"/>
      <c r="H41" s="223"/>
    </row>
    <row r="42" spans="1:8" ht="25.5">
      <c r="A42" s="16">
        <f>A38+1</f>
        <v>12</v>
      </c>
      <c r="B42" s="16"/>
      <c r="C42" s="17" t="s">
        <v>13</v>
      </c>
      <c r="D42" s="19">
        <v>310</v>
      </c>
      <c r="E42" s="19"/>
      <c r="F42" s="19"/>
      <c r="G42" s="19"/>
      <c r="H42" s="19">
        <f>D42</f>
        <v>310</v>
      </c>
    </row>
    <row r="43" spans="1:8" ht="12.75">
      <c r="A43" s="16">
        <f>A42+1</f>
        <v>13</v>
      </c>
      <c r="B43" s="16"/>
      <c r="C43" s="17" t="s">
        <v>14</v>
      </c>
      <c r="D43" s="19">
        <v>310</v>
      </c>
      <c r="E43" s="19"/>
      <c r="F43" s="19"/>
      <c r="G43" s="19"/>
      <c r="H43" s="19">
        <f>D43</f>
        <v>310</v>
      </c>
    </row>
    <row r="44" spans="1:8" ht="12.75">
      <c r="A44" s="16"/>
      <c r="B44" s="16"/>
      <c r="C44" s="23" t="s">
        <v>217</v>
      </c>
      <c r="D44" s="21">
        <f>SUM(D42:D43)</f>
        <v>620</v>
      </c>
      <c r="E44" s="21"/>
      <c r="F44" s="21"/>
      <c r="G44" s="21"/>
      <c r="H44" s="21">
        <f>SUM(H42:H43)</f>
        <v>620</v>
      </c>
    </row>
    <row r="45" spans="1:8" ht="12.75">
      <c r="A45" s="188"/>
      <c r="B45" s="189"/>
      <c r="C45" s="189"/>
      <c r="D45" s="189"/>
      <c r="E45" s="189"/>
      <c r="F45" s="189"/>
      <c r="G45" s="189"/>
      <c r="H45" s="190"/>
    </row>
    <row r="46" spans="1:8" ht="12.75">
      <c r="A46" s="16"/>
      <c r="B46" s="16"/>
      <c r="C46" s="23" t="s">
        <v>218</v>
      </c>
      <c r="D46" s="21">
        <f>D44+D39+D33+D23</f>
        <v>28649.341667796547</v>
      </c>
      <c r="E46" s="21">
        <f>E44+E39+E33+E23</f>
        <v>3335.502969491522</v>
      </c>
      <c r="F46" s="21">
        <f>F44+F39+F33+F23</f>
        <v>625.9641762711866</v>
      </c>
      <c r="G46" s="21">
        <f>G44+G39+G33+G23</f>
        <v>67080.76400000001</v>
      </c>
      <c r="H46" s="21">
        <f>H44+H39+H33+H23</f>
        <v>96919.37281355927</v>
      </c>
    </row>
    <row r="47" spans="1:8" ht="12.75">
      <c r="A47" s="188"/>
      <c r="B47" s="189"/>
      <c r="C47" s="189"/>
      <c r="D47" s="189"/>
      <c r="E47" s="189"/>
      <c r="F47" s="189"/>
      <c r="G47" s="189"/>
      <c r="H47" s="190"/>
    </row>
    <row r="48" spans="1:8" ht="15.75" customHeight="1">
      <c r="A48" s="164"/>
      <c r="B48" s="164"/>
      <c r="C48" s="207" t="s">
        <v>219</v>
      </c>
      <c r="D48" s="208"/>
      <c r="E48" s="208"/>
      <c r="F48" s="208"/>
      <c r="G48" s="208"/>
      <c r="H48" s="209"/>
    </row>
    <row r="49" spans="1:8" ht="41.25" customHeight="1">
      <c r="A49" s="16">
        <f>A43+1</f>
        <v>14</v>
      </c>
      <c r="B49" s="16"/>
      <c r="C49" s="17" t="s">
        <v>41</v>
      </c>
      <c r="D49" s="19"/>
      <c r="E49" s="19"/>
      <c r="F49" s="19"/>
      <c r="G49" s="30">
        <f>G46*0.022</f>
        <v>1475.776808</v>
      </c>
      <c r="H49" s="30">
        <f>(H46-H31)*0.022</f>
        <v>1614.0345058983037</v>
      </c>
    </row>
    <row r="50" spans="1:8" ht="12.75">
      <c r="A50" s="16"/>
      <c r="B50" s="16"/>
      <c r="C50" s="23" t="s">
        <v>22</v>
      </c>
      <c r="D50" s="31"/>
      <c r="E50" s="31"/>
      <c r="F50" s="31"/>
      <c r="G50" s="21">
        <f>SUM(G49:G49)</f>
        <v>1475.776808</v>
      </c>
      <c r="H50" s="21">
        <f>SUM(H49:H49)</f>
        <v>1614.0345058983037</v>
      </c>
    </row>
    <row r="51" spans="1:8" ht="12.75">
      <c r="A51" s="200"/>
      <c r="B51" s="201"/>
      <c r="C51" s="201"/>
      <c r="D51" s="201"/>
      <c r="E51" s="201"/>
      <c r="F51" s="201"/>
      <c r="G51" s="201"/>
      <c r="H51" s="202"/>
    </row>
    <row r="52" spans="1:8" ht="15.75" customHeight="1">
      <c r="A52" s="165"/>
      <c r="B52" s="165"/>
      <c r="C52" s="206" t="s">
        <v>220</v>
      </c>
      <c r="D52" s="206"/>
      <c r="E52" s="206"/>
      <c r="F52" s="206"/>
      <c r="G52" s="206"/>
      <c r="H52" s="206"/>
    </row>
    <row r="53" spans="1:8" ht="45" customHeight="1">
      <c r="A53" s="210">
        <f>A49+1</f>
        <v>15</v>
      </c>
      <c r="B53" s="210"/>
      <c r="C53" s="216" t="s">
        <v>42</v>
      </c>
      <c r="D53" s="213"/>
      <c r="E53" s="213"/>
      <c r="F53" s="213"/>
      <c r="G53" s="213"/>
      <c r="H53" s="213">
        <f>(H46-H31-H28)*0.022</f>
        <v>1361.8749804745762</v>
      </c>
    </row>
    <row r="54" spans="1:8" ht="23.25" customHeight="1" hidden="1">
      <c r="A54" s="211"/>
      <c r="B54" s="211"/>
      <c r="C54" s="217"/>
      <c r="D54" s="214"/>
      <c r="E54" s="214"/>
      <c r="F54" s="214"/>
      <c r="G54" s="214"/>
      <c r="H54" s="214"/>
    </row>
    <row r="55" spans="1:8" ht="12" customHeight="1" hidden="1">
      <c r="A55" s="211"/>
      <c r="B55" s="211"/>
      <c r="C55" s="217"/>
      <c r="D55" s="214"/>
      <c r="E55" s="214"/>
      <c r="F55" s="214"/>
      <c r="G55" s="214"/>
      <c r="H55" s="214"/>
    </row>
    <row r="56" spans="1:8" ht="12.75" customHeight="1" hidden="1">
      <c r="A56" s="211"/>
      <c r="B56" s="211"/>
      <c r="C56" s="217"/>
      <c r="D56" s="214"/>
      <c r="E56" s="214"/>
      <c r="F56" s="214"/>
      <c r="G56" s="214"/>
      <c r="H56" s="214"/>
    </row>
    <row r="57" spans="1:8" ht="37.5" customHeight="1" hidden="1">
      <c r="A57" s="212"/>
      <c r="B57" s="212"/>
      <c r="C57" s="218"/>
      <c r="D57" s="215"/>
      <c r="E57" s="215"/>
      <c r="F57" s="215"/>
      <c r="G57" s="215"/>
      <c r="H57" s="215"/>
    </row>
    <row r="58" spans="1:8" ht="67.5" customHeight="1">
      <c r="A58" s="26">
        <f>A53+1</f>
        <v>16</v>
      </c>
      <c r="B58" s="26"/>
      <c r="C58" s="27" t="s">
        <v>16</v>
      </c>
      <c r="D58" s="32"/>
      <c r="E58" s="32"/>
      <c r="F58" s="32"/>
      <c r="G58" s="32"/>
      <c r="H58" s="33">
        <f>(H46-H31-H28)*0.001</f>
        <v>61.90340820338983</v>
      </c>
    </row>
    <row r="59" spans="1:8" ht="55.5" customHeight="1">
      <c r="A59" s="26">
        <f>A58+1</f>
        <v>17</v>
      </c>
      <c r="B59" s="26"/>
      <c r="C59" s="27" t="s">
        <v>43</v>
      </c>
      <c r="D59" s="32"/>
      <c r="E59" s="32"/>
      <c r="F59" s="32"/>
      <c r="G59" s="32"/>
      <c r="H59" s="33">
        <f>(H46-H31)*0.01</f>
        <v>733.6520481355926</v>
      </c>
    </row>
    <row r="60" spans="1:8" ht="12.75">
      <c r="A60" s="28"/>
      <c r="B60" s="28"/>
      <c r="C60" s="29" t="s">
        <v>12</v>
      </c>
      <c r="D60" s="34"/>
      <c r="E60" s="34"/>
      <c r="F60" s="34"/>
      <c r="G60" s="35"/>
      <c r="H60" s="36">
        <f>SUM(H53:H59)</f>
        <v>2157.4304368135586</v>
      </c>
    </row>
    <row r="61" spans="1:8" ht="12.75">
      <c r="A61" s="203"/>
      <c r="B61" s="204"/>
      <c r="C61" s="204"/>
      <c r="D61" s="204"/>
      <c r="E61" s="204"/>
      <c r="F61" s="204"/>
      <c r="G61" s="204"/>
      <c r="H61" s="205"/>
    </row>
    <row r="62" spans="1:8" ht="15.75" customHeight="1">
      <c r="A62" s="178"/>
      <c r="B62" s="178"/>
      <c r="C62" s="230" t="s">
        <v>222</v>
      </c>
      <c r="D62" s="231"/>
      <c r="E62" s="231"/>
      <c r="F62" s="231"/>
      <c r="G62" s="231"/>
      <c r="H62" s="232"/>
    </row>
    <row r="63" spans="1:8" ht="55.5" customHeight="1">
      <c r="A63" s="16">
        <f>A59+1</f>
        <v>18</v>
      </c>
      <c r="B63" s="16"/>
      <c r="C63" s="17" t="s">
        <v>36</v>
      </c>
      <c r="D63" s="19"/>
      <c r="E63" s="19"/>
      <c r="F63" s="19"/>
      <c r="G63" s="19"/>
      <c r="H63" s="19">
        <f>H46*0.005</f>
        <v>484.59686406779633</v>
      </c>
    </row>
    <row r="64" spans="1:8" ht="12.75">
      <c r="A64" s="23"/>
      <c r="B64" s="23"/>
      <c r="C64" s="23" t="s">
        <v>15</v>
      </c>
      <c r="D64" s="31"/>
      <c r="E64" s="31"/>
      <c r="F64" s="31"/>
      <c r="G64" s="31"/>
      <c r="H64" s="21">
        <f>H63</f>
        <v>484.59686406779633</v>
      </c>
    </row>
    <row r="65" spans="1:8" ht="12.75">
      <c r="A65" s="188"/>
      <c r="B65" s="189"/>
      <c r="C65" s="189"/>
      <c r="D65" s="189"/>
      <c r="E65" s="189"/>
      <c r="F65" s="189"/>
      <c r="G65" s="189"/>
      <c r="H65" s="190"/>
    </row>
    <row r="66" spans="1:8" ht="15.75" customHeight="1">
      <c r="A66" s="164"/>
      <c r="B66" s="164"/>
      <c r="C66" s="219" t="s">
        <v>223</v>
      </c>
      <c r="D66" s="220"/>
      <c r="E66" s="220"/>
      <c r="F66" s="220"/>
      <c r="G66" s="220"/>
      <c r="H66" s="221"/>
    </row>
    <row r="67" spans="1:8" ht="12.75">
      <c r="A67" s="16">
        <f>A63+1</f>
        <v>19</v>
      </c>
      <c r="B67" s="16"/>
      <c r="C67" s="17" t="s">
        <v>44</v>
      </c>
      <c r="D67" s="19"/>
      <c r="E67" s="19"/>
      <c r="F67" s="19"/>
      <c r="G67" s="19">
        <v>1694</v>
      </c>
      <c r="H67" s="19">
        <f>G67</f>
        <v>1694</v>
      </c>
    </row>
    <row r="68" spans="1:8" ht="12.75">
      <c r="A68" s="16">
        <f>A67+1</f>
        <v>20</v>
      </c>
      <c r="B68" s="16"/>
      <c r="C68" s="17" t="s">
        <v>45</v>
      </c>
      <c r="D68" s="19"/>
      <c r="E68" s="19"/>
      <c r="F68" s="19"/>
      <c r="G68" s="19">
        <v>230</v>
      </c>
      <c r="H68" s="19">
        <f>G68</f>
        <v>230</v>
      </c>
    </row>
    <row r="69" spans="1:8" ht="12.75">
      <c r="A69" s="16">
        <f>A68+1</f>
        <v>21</v>
      </c>
      <c r="B69" s="16"/>
      <c r="C69" s="17" t="s">
        <v>46</v>
      </c>
      <c r="D69" s="19"/>
      <c r="E69" s="19"/>
      <c r="F69" s="19"/>
      <c r="G69" s="19">
        <v>250</v>
      </c>
      <c r="H69" s="19">
        <f>G69</f>
        <v>250</v>
      </c>
    </row>
    <row r="70" spans="1:8" ht="12.75">
      <c r="A70" s="23"/>
      <c r="B70" s="23"/>
      <c r="C70" s="23" t="s">
        <v>18</v>
      </c>
      <c r="D70" s="31"/>
      <c r="E70" s="31"/>
      <c r="F70" s="31"/>
      <c r="G70" s="21">
        <f>SUM(G67:G69)</f>
        <v>2174</v>
      </c>
      <c r="H70" s="21">
        <f>SUM(H67:H69)</f>
        <v>2174</v>
      </c>
    </row>
    <row r="71" spans="1:8" ht="12.75">
      <c r="A71" s="188"/>
      <c r="B71" s="189"/>
      <c r="C71" s="189"/>
      <c r="D71" s="189"/>
      <c r="E71" s="189"/>
      <c r="F71" s="189"/>
      <c r="G71" s="189"/>
      <c r="H71" s="190"/>
    </row>
    <row r="72" spans="1:8" ht="12.75">
      <c r="A72" s="16"/>
      <c r="B72" s="16"/>
      <c r="C72" s="20" t="s">
        <v>224</v>
      </c>
      <c r="D72" s="21">
        <f>D46+D50+D60+D64+D70</f>
        <v>28649.341667796547</v>
      </c>
      <c r="E72" s="21">
        <f>E46+E50+E60+E64+E70</f>
        <v>3335.502969491522</v>
      </c>
      <c r="F72" s="21">
        <f>F46+F50+F60+F64+F70</f>
        <v>625.9641762711866</v>
      </c>
      <c r="G72" s="21">
        <f>G46+G50+G60+G64+G70</f>
        <v>70730.540808</v>
      </c>
      <c r="H72" s="21">
        <f>H23+H46+H50+H60+H64+H70</f>
        <v>103680.59462033893</v>
      </c>
    </row>
    <row r="73" spans="1:8" ht="12.75">
      <c r="A73" s="188"/>
      <c r="B73" s="189"/>
      <c r="C73" s="189"/>
      <c r="D73" s="189"/>
      <c r="E73" s="189"/>
      <c r="F73" s="189"/>
      <c r="G73" s="189"/>
      <c r="H73" s="190"/>
    </row>
    <row r="74" spans="1:8" ht="12.75">
      <c r="A74" s="16"/>
      <c r="B74" s="16"/>
      <c r="C74" s="20" t="s">
        <v>25</v>
      </c>
      <c r="D74" s="21">
        <f>D72*0.18</f>
        <v>5156.881500203378</v>
      </c>
      <c r="E74" s="21">
        <f>E72*0.18</f>
        <v>600.3905345084739</v>
      </c>
      <c r="F74" s="21">
        <f>F72*0.18</f>
        <v>112.67355172881358</v>
      </c>
      <c r="G74" s="21">
        <f>G72*0.18</f>
        <v>12731.49734544</v>
      </c>
      <c r="H74" s="21">
        <f>H72*0.18</f>
        <v>18662.507031661007</v>
      </c>
    </row>
    <row r="75" spans="1:8" ht="12.75">
      <c r="A75" s="188"/>
      <c r="B75" s="189"/>
      <c r="C75" s="189"/>
      <c r="D75" s="189"/>
      <c r="E75" s="189"/>
      <c r="F75" s="189"/>
      <c r="G75" s="189"/>
      <c r="H75" s="190"/>
    </row>
    <row r="76" spans="1:8" ht="12.75">
      <c r="A76" s="179"/>
      <c r="B76" s="179"/>
      <c r="C76" s="180" t="s">
        <v>17</v>
      </c>
      <c r="D76" s="181">
        <f>D74+D72</f>
        <v>33806.223167999924</v>
      </c>
      <c r="E76" s="181">
        <f>E74+E72</f>
        <v>3935.893503999996</v>
      </c>
      <c r="F76" s="181">
        <f>F74+F72</f>
        <v>738.6377280000002</v>
      </c>
      <c r="G76" s="181">
        <f>G74+G72</f>
        <v>83462.03815344001</v>
      </c>
      <c r="H76" s="181">
        <f>H74+H72</f>
        <v>122343.10165199994</v>
      </c>
    </row>
    <row r="79" spans="2:8" ht="12.75">
      <c r="B79" s="10" t="s">
        <v>26</v>
      </c>
      <c r="C79" s="10"/>
      <c r="D79" s="11"/>
      <c r="E79" s="11"/>
      <c r="F79" s="11"/>
      <c r="G79" s="11"/>
      <c r="H79" s="12"/>
    </row>
    <row r="80" spans="2:8" ht="12.75">
      <c r="B80" s="10" t="s">
        <v>27</v>
      </c>
      <c r="C80" s="10"/>
      <c r="D80" s="11"/>
      <c r="E80" s="11"/>
      <c r="F80" s="11"/>
      <c r="G80" s="11"/>
      <c r="H80" s="12"/>
    </row>
    <row r="95" spans="3:7" ht="25.5" hidden="1" outlineLevel="1">
      <c r="C95" s="9" t="s">
        <v>20</v>
      </c>
      <c r="D95" s="13" t="s">
        <v>19</v>
      </c>
      <c r="E95" s="14" t="s">
        <v>21</v>
      </c>
      <c r="F95" s="15"/>
      <c r="G95" s="15"/>
    </row>
    <row r="96" spans="3:7" ht="12.75" hidden="1" outlineLevel="1">
      <c r="C96" s="9">
        <v>2387374</v>
      </c>
      <c r="D96" s="14">
        <f>C96*1.05</f>
        <v>2506742.7</v>
      </c>
      <c r="E96" s="14">
        <f>D96*35/1000</f>
        <v>87735.9945</v>
      </c>
      <c r="F96" s="15"/>
      <c r="G96" s="15"/>
    </row>
    <row r="97" spans="3:7" ht="12.75" hidden="1" outlineLevel="1">
      <c r="C97" s="9">
        <v>3617180</v>
      </c>
      <c r="D97" s="14">
        <f>C97*1.15</f>
        <v>4159756.9999999995</v>
      </c>
      <c r="E97" s="14">
        <f>D97*35/1000</f>
        <v>145591.49499999997</v>
      </c>
      <c r="F97" s="15"/>
      <c r="G97" s="15"/>
    </row>
    <row r="98" spans="3:7" ht="12.75" hidden="1" outlineLevel="1">
      <c r="C98" s="9"/>
      <c r="D98" s="14">
        <f>SUM(D96:D97)</f>
        <v>6666499.699999999</v>
      </c>
      <c r="E98" s="14">
        <f>D98*35/1000</f>
        <v>233327.48949999997</v>
      </c>
      <c r="F98" s="15"/>
      <c r="G98" s="15"/>
    </row>
    <row r="99" ht="12.75" collapsed="1"/>
  </sheetData>
  <sheetProtection/>
  <mergeCells count="45">
    <mergeCell ref="A9:H9"/>
    <mergeCell ref="A11:H11"/>
    <mergeCell ref="A12:H12"/>
    <mergeCell ref="A14:H14"/>
    <mergeCell ref="F17:F18"/>
    <mergeCell ref="C62:H62"/>
    <mergeCell ref="H53:H57"/>
    <mergeCell ref="G53:G57"/>
    <mergeCell ref="D53:D57"/>
    <mergeCell ref="F53:F57"/>
    <mergeCell ref="A16:A18"/>
    <mergeCell ref="B16:B18"/>
    <mergeCell ref="C16:C18"/>
    <mergeCell ref="D16:G16"/>
    <mergeCell ref="E17:E18"/>
    <mergeCell ref="C53:C57"/>
    <mergeCell ref="C66:H66"/>
    <mergeCell ref="C20:H20"/>
    <mergeCell ref="A71:H71"/>
    <mergeCell ref="A73:H73"/>
    <mergeCell ref="G17:G18"/>
    <mergeCell ref="D17:D18"/>
    <mergeCell ref="C35:H35"/>
    <mergeCell ref="H16:H18"/>
    <mergeCell ref="C41:H41"/>
    <mergeCell ref="D2:H2"/>
    <mergeCell ref="D3:H3"/>
    <mergeCell ref="D4:H4"/>
    <mergeCell ref="D5:H5"/>
    <mergeCell ref="A51:H51"/>
    <mergeCell ref="A61:H61"/>
    <mergeCell ref="C52:H52"/>
    <mergeCell ref="C48:H48"/>
    <mergeCell ref="B53:B57"/>
    <mergeCell ref="A53:A57"/>
    <mergeCell ref="A75:H75"/>
    <mergeCell ref="D6:H6"/>
    <mergeCell ref="C25:H25"/>
    <mergeCell ref="A24:H24"/>
    <mergeCell ref="A34:H34"/>
    <mergeCell ref="A40:H40"/>
    <mergeCell ref="A47:H47"/>
    <mergeCell ref="A45:H45"/>
    <mergeCell ref="A65:H65"/>
    <mergeCell ref="E53:E5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&amp;R&amp;D</oddHeader>
    <oddFooter>&amp;CЗАО "НПО "Агротехкомплект"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37" customWidth="1"/>
    <col min="2" max="2" width="56.28125" style="38" customWidth="1"/>
    <col min="3" max="3" width="17.00390625" style="39" customWidth="1"/>
    <col min="4" max="4" width="8.421875" style="39" customWidth="1"/>
    <col min="5" max="5" width="12.421875" style="39" customWidth="1"/>
    <col min="6" max="6" width="18.7109375" style="40" customWidth="1"/>
    <col min="7" max="16384" width="9.140625" style="41" customWidth="1"/>
  </cols>
  <sheetData>
    <row r="1" spans="1:6" ht="15.75">
      <c r="A1"/>
      <c r="B1"/>
      <c r="C1"/>
      <c r="D1"/>
      <c r="E1"/>
      <c r="F1"/>
    </row>
    <row r="2" spans="1:6" ht="15.75">
      <c r="A2" s="161"/>
      <c r="B2" s="161"/>
      <c r="C2" s="198" t="s">
        <v>207</v>
      </c>
      <c r="D2" s="198"/>
      <c r="E2" s="198"/>
      <c r="F2" s="198"/>
    </row>
    <row r="3" spans="1:6" ht="15.75">
      <c r="A3" s="162"/>
      <c r="B3" s="162"/>
      <c r="C3" s="199" t="s">
        <v>208</v>
      </c>
      <c r="D3" s="199"/>
      <c r="E3" s="199"/>
      <c r="F3" s="199"/>
    </row>
    <row r="4" spans="1:6" ht="15.75">
      <c r="A4" s="162"/>
      <c r="B4" s="162"/>
      <c r="C4" s="199" t="s">
        <v>209</v>
      </c>
      <c r="D4" s="199"/>
      <c r="E4" s="199"/>
      <c r="F4" s="199"/>
    </row>
    <row r="5" spans="1:6" ht="15.75" customHeight="1">
      <c r="A5" s="162"/>
      <c r="B5" s="162"/>
      <c r="C5" s="191" t="s">
        <v>210</v>
      </c>
      <c r="D5" s="191"/>
      <c r="E5" s="191"/>
      <c r="F5" s="191"/>
    </row>
    <row r="6" spans="1:6" ht="15.75" customHeight="1">
      <c r="A6" s="162"/>
      <c r="B6" s="162"/>
      <c r="C6" s="191" t="s">
        <v>211</v>
      </c>
      <c r="D6" s="191"/>
      <c r="E6" s="191"/>
      <c r="F6" s="191"/>
    </row>
    <row r="7" spans="1:6" ht="15.75">
      <c r="A7" s="159"/>
      <c r="B7" s="159"/>
      <c r="C7" s="159"/>
      <c r="D7" s="159"/>
      <c r="E7" s="159"/>
      <c r="F7" s="159"/>
    </row>
    <row r="8" spans="1:6" s="47" customFormat="1" ht="15.75">
      <c r="A8" s="44"/>
      <c r="B8" s="263" t="s">
        <v>48</v>
      </c>
      <c r="C8" s="264"/>
      <c r="D8" s="265"/>
      <c r="E8" s="45"/>
      <c r="F8" s="46"/>
    </row>
    <row r="9" spans="1:6" s="47" customFormat="1" ht="15.75">
      <c r="A9" s="44"/>
      <c r="B9" s="266" t="s">
        <v>49</v>
      </c>
      <c r="C9" s="267"/>
      <c r="D9" s="48"/>
      <c r="E9" s="49"/>
      <c r="F9" s="50"/>
    </row>
    <row r="10" spans="1:6" s="47" customFormat="1" ht="15.75">
      <c r="A10" s="44"/>
      <c r="B10" s="52"/>
      <c r="C10" s="45"/>
      <c r="D10" s="48"/>
      <c r="E10" s="49"/>
      <c r="F10" s="50"/>
    </row>
    <row r="11" spans="1:6" s="47" customFormat="1" ht="15.75">
      <c r="A11" s="44"/>
      <c r="B11" s="47" t="s">
        <v>201</v>
      </c>
      <c r="C11" s="45">
        <v>40</v>
      </c>
      <c r="D11" s="53"/>
      <c r="E11" s="54"/>
      <c r="F11" s="50"/>
    </row>
    <row r="12" spans="2:6" ht="15.75">
      <c r="B12" s="262" t="s">
        <v>225</v>
      </c>
      <c r="C12" s="262"/>
      <c r="D12" s="262"/>
      <c r="E12" s="262"/>
      <c r="F12" s="262"/>
    </row>
    <row r="13" ht="15.75">
      <c r="B13" s="55"/>
    </row>
    <row r="14" spans="1:6" s="59" customFormat="1" ht="47.25">
      <c r="A14" s="56" t="s">
        <v>50</v>
      </c>
      <c r="B14" s="57" t="s">
        <v>51</v>
      </c>
      <c r="C14" s="57" t="s">
        <v>52</v>
      </c>
      <c r="D14" s="57" t="s">
        <v>53</v>
      </c>
      <c r="E14" s="58" t="s">
        <v>54</v>
      </c>
      <c r="F14" s="58" t="s">
        <v>55</v>
      </c>
    </row>
    <row r="15" spans="1:6" ht="15.75">
      <c r="A15" s="60" t="s">
        <v>56</v>
      </c>
      <c r="B15" s="61" t="s">
        <v>57</v>
      </c>
      <c r="C15" s="62" t="s">
        <v>58</v>
      </c>
      <c r="D15" s="62">
        <v>246</v>
      </c>
      <c r="E15" s="63">
        <v>4500</v>
      </c>
      <c r="F15" s="64">
        <f>D15*E15</f>
        <v>1107000</v>
      </c>
    </row>
    <row r="16" spans="1:6" ht="15.75">
      <c r="A16" s="65" t="s">
        <v>59</v>
      </c>
      <c r="B16" s="66" t="s">
        <v>60</v>
      </c>
      <c r="C16" s="67" t="s">
        <v>58</v>
      </c>
      <c r="D16" s="67">
        <v>136</v>
      </c>
      <c r="E16" s="68">
        <v>3800</v>
      </c>
      <c r="F16" s="64">
        <f aca="true" t="shared" si="0" ref="F16:F23">D16*E16</f>
        <v>516800</v>
      </c>
    </row>
    <row r="17" spans="1:35" ht="15.75">
      <c r="A17" s="60" t="s">
        <v>61</v>
      </c>
      <c r="B17" s="61" t="s">
        <v>68</v>
      </c>
      <c r="C17" s="62" t="s">
        <v>58</v>
      </c>
      <c r="D17" s="62">
        <v>24</v>
      </c>
      <c r="E17" s="63">
        <v>17000</v>
      </c>
      <c r="F17" s="64">
        <f t="shared" si="0"/>
        <v>408000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6" ht="18.75" customHeight="1">
      <c r="A18" s="60" t="s">
        <v>63</v>
      </c>
      <c r="B18" s="61" t="s">
        <v>72</v>
      </c>
      <c r="C18" s="62" t="s">
        <v>58</v>
      </c>
      <c r="D18" s="62">
        <v>3</v>
      </c>
      <c r="E18" s="63">
        <v>42000</v>
      </c>
      <c r="F18" s="64">
        <f t="shared" si="0"/>
        <v>126000</v>
      </c>
    </row>
    <row r="19" spans="1:6" ht="15.75" customHeight="1">
      <c r="A19" s="60" t="s">
        <v>65</v>
      </c>
      <c r="B19" s="61" t="s">
        <v>74</v>
      </c>
      <c r="C19" s="62" t="s">
        <v>58</v>
      </c>
      <c r="D19" s="62">
        <v>3</v>
      </c>
      <c r="E19" s="63">
        <v>25000</v>
      </c>
      <c r="F19" s="64">
        <f t="shared" si="0"/>
        <v>75000</v>
      </c>
    </row>
    <row r="20" spans="1:6" ht="15.75" customHeight="1">
      <c r="A20" s="60" t="s">
        <v>67</v>
      </c>
      <c r="B20" s="61" t="s">
        <v>76</v>
      </c>
      <c r="C20" s="62" t="s">
        <v>58</v>
      </c>
      <c r="D20" s="62">
        <v>3</v>
      </c>
      <c r="E20" s="63">
        <v>4000</v>
      </c>
      <c r="F20" s="64">
        <f t="shared" si="0"/>
        <v>12000</v>
      </c>
    </row>
    <row r="21" spans="1:6" ht="15.75" customHeight="1">
      <c r="A21" s="60" t="s">
        <v>69</v>
      </c>
      <c r="B21" s="61" t="s">
        <v>78</v>
      </c>
      <c r="C21" s="62" t="s">
        <v>58</v>
      </c>
      <c r="D21" s="62">
        <v>20</v>
      </c>
      <c r="E21" s="63">
        <v>17000</v>
      </c>
      <c r="F21" s="64">
        <f t="shared" si="0"/>
        <v>340000</v>
      </c>
    </row>
    <row r="22" spans="1:6" ht="18" customHeight="1">
      <c r="A22" s="65" t="s">
        <v>71</v>
      </c>
      <c r="B22" s="61" t="s">
        <v>80</v>
      </c>
      <c r="C22" s="62" t="s">
        <v>88</v>
      </c>
      <c r="D22" s="62">
        <v>4</v>
      </c>
      <c r="E22" s="63">
        <v>45500</v>
      </c>
      <c r="F22" s="64">
        <f t="shared" si="0"/>
        <v>182000</v>
      </c>
    </row>
    <row r="23" spans="1:6" ht="15.75">
      <c r="A23" s="65" t="s">
        <v>73</v>
      </c>
      <c r="B23" s="66" t="s">
        <v>83</v>
      </c>
      <c r="C23" s="67" t="s">
        <v>58</v>
      </c>
      <c r="D23" s="67">
        <v>6</v>
      </c>
      <c r="E23" s="68">
        <v>900</v>
      </c>
      <c r="F23" s="64">
        <f t="shared" si="0"/>
        <v>5400</v>
      </c>
    </row>
    <row r="24" spans="1:6" ht="15.75">
      <c r="A24" s="75"/>
      <c r="B24" s="76"/>
      <c r="C24" s="77"/>
      <c r="D24" s="77"/>
      <c r="E24" s="77"/>
      <c r="F24" s="78">
        <f>SUM(F15:F23)</f>
        <v>2772200</v>
      </c>
    </row>
    <row r="25" spans="1:6" ht="15.75">
      <c r="A25" s="75"/>
      <c r="B25" s="79" t="s">
        <v>25</v>
      </c>
      <c r="C25" s="77"/>
      <c r="D25" s="77"/>
      <c r="E25" s="77"/>
      <c r="F25" s="78">
        <f>F24*18%</f>
        <v>498996</v>
      </c>
    </row>
    <row r="26" spans="1:6" ht="15.75">
      <c r="A26" s="169"/>
      <c r="B26" s="170" t="s">
        <v>84</v>
      </c>
      <c r="C26" s="171"/>
      <c r="D26" s="171"/>
      <c r="E26" s="171"/>
      <c r="F26" s="172">
        <f>F24+F25</f>
        <v>3271196</v>
      </c>
    </row>
    <row r="27" spans="1:6" ht="15.75" customHeight="1">
      <c r="A27" s="270"/>
      <c r="B27" s="271"/>
      <c r="C27" s="271"/>
      <c r="D27" s="271"/>
      <c r="E27" s="271"/>
      <c r="F27" s="272"/>
    </row>
    <row r="28" spans="1:6" s="59" customFormat="1" ht="47.25">
      <c r="A28" s="56" t="s">
        <v>50</v>
      </c>
      <c r="B28" s="57" t="s">
        <v>51</v>
      </c>
      <c r="C28" s="57" t="s">
        <v>52</v>
      </c>
      <c r="D28" s="57" t="s">
        <v>53</v>
      </c>
      <c r="E28" s="57" t="s">
        <v>85</v>
      </c>
      <c r="F28" s="58" t="s">
        <v>86</v>
      </c>
    </row>
    <row r="29" spans="1:35" ht="15.75">
      <c r="A29" s="60">
        <v>2</v>
      </c>
      <c r="B29" s="80" t="s">
        <v>87</v>
      </c>
      <c r="C29" s="60" t="s">
        <v>88</v>
      </c>
      <c r="D29" s="60">
        <v>1</v>
      </c>
      <c r="E29" s="60" t="s">
        <v>89</v>
      </c>
      <c r="F29" s="64">
        <v>128712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5.75">
      <c r="A30" s="60"/>
      <c r="B30" s="81" t="s">
        <v>90</v>
      </c>
      <c r="C30" s="60"/>
      <c r="D30" s="60"/>
      <c r="E30" s="60"/>
      <c r="F30" s="64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32.25" customHeight="1">
      <c r="A31" s="60"/>
      <c r="B31" s="82" t="s">
        <v>91</v>
      </c>
      <c r="C31" s="67" t="s">
        <v>88</v>
      </c>
      <c r="D31" s="67">
        <v>1</v>
      </c>
      <c r="E31" s="67" t="s">
        <v>89</v>
      </c>
      <c r="F31" s="8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35.25" customHeight="1">
      <c r="A32" s="60"/>
      <c r="B32" s="61" t="s">
        <v>92</v>
      </c>
      <c r="C32" s="67" t="s">
        <v>88</v>
      </c>
      <c r="D32" s="62">
        <v>1</v>
      </c>
      <c r="E32" s="62" t="s">
        <v>89</v>
      </c>
      <c r="F32" s="6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5.75">
      <c r="A33" s="60"/>
      <c r="B33" s="61" t="s">
        <v>93</v>
      </c>
      <c r="C33" s="67" t="s">
        <v>88</v>
      </c>
      <c r="D33" s="62">
        <v>2</v>
      </c>
      <c r="E33" s="62" t="s">
        <v>94</v>
      </c>
      <c r="F33" s="6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5.75">
      <c r="A34" s="65"/>
      <c r="B34" s="84" t="s">
        <v>95</v>
      </c>
      <c r="C34" s="67" t="s">
        <v>88</v>
      </c>
      <c r="D34" s="67"/>
      <c r="E34" s="62"/>
      <c r="F34" s="8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65.25" customHeight="1">
      <c r="A35" s="65"/>
      <c r="B35" s="66" t="s">
        <v>96</v>
      </c>
      <c r="C35" s="67" t="s">
        <v>88</v>
      </c>
      <c r="D35" s="67">
        <v>16</v>
      </c>
      <c r="E35" s="62" t="s">
        <v>94</v>
      </c>
      <c r="F35" s="8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49.5" customHeight="1">
      <c r="A36" s="65"/>
      <c r="B36" s="66" t="s">
        <v>97</v>
      </c>
      <c r="C36" s="67" t="s">
        <v>88</v>
      </c>
      <c r="D36" s="67">
        <v>1</v>
      </c>
      <c r="E36" s="62" t="s">
        <v>94</v>
      </c>
      <c r="F36" s="8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48" customHeight="1">
      <c r="A37" s="65"/>
      <c r="B37" s="66" t="s">
        <v>98</v>
      </c>
      <c r="C37" s="67" t="s">
        <v>88</v>
      </c>
      <c r="D37" s="67">
        <v>1</v>
      </c>
      <c r="E37" s="62" t="s">
        <v>89</v>
      </c>
      <c r="F37" s="8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5.75">
      <c r="A38" s="65"/>
      <c r="B38" s="66" t="s">
        <v>99</v>
      </c>
      <c r="C38" s="67" t="s">
        <v>88</v>
      </c>
      <c r="D38" s="67">
        <v>1</v>
      </c>
      <c r="E38" s="62" t="s">
        <v>89</v>
      </c>
      <c r="F38" s="8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5.75">
      <c r="A39" s="65"/>
      <c r="B39" s="84" t="s">
        <v>100</v>
      </c>
      <c r="C39" s="67" t="s">
        <v>88</v>
      </c>
      <c r="D39" s="67"/>
      <c r="E39" s="62"/>
      <c r="F39" s="8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63">
      <c r="A40" s="65"/>
      <c r="B40" s="66" t="s">
        <v>101</v>
      </c>
      <c r="C40" s="67" t="s">
        <v>88</v>
      </c>
      <c r="D40" s="67">
        <v>1</v>
      </c>
      <c r="E40" s="62" t="s">
        <v>94</v>
      </c>
      <c r="F40" s="8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5.75">
      <c r="A41" s="65"/>
      <c r="B41" s="66" t="s">
        <v>102</v>
      </c>
      <c r="C41" s="67" t="s">
        <v>88</v>
      </c>
      <c r="D41" s="67">
        <v>1</v>
      </c>
      <c r="E41" s="62" t="s">
        <v>94</v>
      </c>
      <c r="F41" s="8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8.75" customHeight="1">
      <c r="A42" s="65"/>
      <c r="B42" s="66" t="s">
        <v>103</v>
      </c>
      <c r="C42" s="67" t="s">
        <v>88</v>
      </c>
      <c r="D42" s="67">
        <v>1</v>
      </c>
      <c r="E42" s="62" t="s">
        <v>94</v>
      </c>
      <c r="F42" s="8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6.5" customHeight="1">
      <c r="A43" s="65"/>
      <c r="B43" s="66" t="s">
        <v>104</v>
      </c>
      <c r="C43" s="67" t="s">
        <v>88</v>
      </c>
      <c r="D43" s="67">
        <v>1</v>
      </c>
      <c r="E43" s="62" t="s">
        <v>94</v>
      </c>
      <c r="F43" s="8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s="88" customFormat="1" ht="33.75" customHeight="1">
      <c r="A44" s="85"/>
      <c r="B44" s="66" t="s">
        <v>105</v>
      </c>
      <c r="C44" s="67" t="s">
        <v>88</v>
      </c>
      <c r="D44" s="67">
        <v>1</v>
      </c>
      <c r="E44" s="62" t="s">
        <v>89</v>
      </c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</row>
    <row r="45" spans="1:35" ht="15.75">
      <c r="A45" s="65"/>
      <c r="B45" s="84" t="s">
        <v>106</v>
      </c>
      <c r="C45" s="67" t="s">
        <v>88</v>
      </c>
      <c r="D45" s="67"/>
      <c r="E45" s="62"/>
      <c r="F45" s="8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34.5" customHeight="1">
      <c r="A46" s="65"/>
      <c r="B46" s="66" t="s">
        <v>107</v>
      </c>
      <c r="C46" s="67" t="s">
        <v>88</v>
      </c>
      <c r="D46" s="67">
        <v>16</v>
      </c>
      <c r="E46" s="62" t="s">
        <v>94</v>
      </c>
      <c r="F46" s="8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5.75">
      <c r="A47" s="65"/>
      <c r="B47" s="66" t="s">
        <v>198</v>
      </c>
      <c r="C47" s="67" t="s">
        <v>88</v>
      </c>
      <c r="D47" s="67">
        <v>1</v>
      </c>
      <c r="E47" s="67" t="s">
        <v>94</v>
      </c>
      <c r="F47" s="8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5.75">
      <c r="A48" s="65"/>
      <c r="B48" s="84" t="s">
        <v>109</v>
      </c>
      <c r="C48" s="67" t="s">
        <v>88</v>
      </c>
      <c r="D48" s="67"/>
      <c r="E48" s="62"/>
      <c r="F48" s="8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33" customHeight="1">
      <c r="A49" s="65"/>
      <c r="B49" s="66" t="s">
        <v>110</v>
      </c>
      <c r="C49" s="67" t="s">
        <v>88</v>
      </c>
      <c r="D49" s="67">
        <v>2</v>
      </c>
      <c r="E49" s="62" t="s">
        <v>94</v>
      </c>
      <c r="F49" s="8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5.75">
      <c r="A50" s="65"/>
      <c r="B50" s="66" t="s">
        <v>111</v>
      </c>
      <c r="C50" s="67" t="s">
        <v>88</v>
      </c>
      <c r="D50" s="67">
        <v>1</v>
      </c>
      <c r="E50" s="62" t="s">
        <v>89</v>
      </c>
      <c r="F50" s="8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33" customHeight="1">
      <c r="A51" s="65"/>
      <c r="B51" s="66" t="s">
        <v>112</v>
      </c>
      <c r="C51" s="67" t="s">
        <v>88</v>
      </c>
      <c r="D51" s="67">
        <v>2</v>
      </c>
      <c r="E51" s="62" t="s">
        <v>94</v>
      </c>
      <c r="F51" s="8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54" customHeight="1">
      <c r="A52" s="65"/>
      <c r="B52" s="84" t="s">
        <v>113</v>
      </c>
      <c r="C52" s="67" t="s">
        <v>88</v>
      </c>
      <c r="D52" s="67">
        <v>16</v>
      </c>
      <c r="E52" s="62" t="s">
        <v>94</v>
      </c>
      <c r="F52" s="8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5.75">
      <c r="A53" s="65"/>
      <c r="B53" s="84" t="s">
        <v>114</v>
      </c>
      <c r="C53" s="67" t="s">
        <v>88</v>
      </c>
      <c r="D53" s="67"/>
      <c r="E53" s="62"/>
      <c r="F53" s="8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64.5" customHeight="1">
      <c r="A54" s="65"/>
      <c r="B54" s="66" t="s">
        <v>115</v>
      </c>
      <c r="C54" s="67" t="s">
        <v>88</v>
      </c>
      <c r="D54" s="67">
        <v>1</v>
      </c>
      <c r="E54" s="62" t="s">
        <v>94</v>
      </c>
      <c r="F54" s="8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33" customHeight="1">
      <c r="A55" s="65"/>
      <c r="B55" s="66" t="s">
        <v>116</v>
      </c>
      <c r="C55" s="67" t="s">
        <v>88</v>
      </c>
      <c r="D55" s="67">
        <v>1</v>
      </c>
      <c r="E55" s="62" t="s">
        <v>94</v>
      </c>
      <c r="F55" s="8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47.25" customHeight="1">
      <c r="A56" s="65"/>
      <c r="B56" s="66" t="s">
        <v>117</v>
      </c>
      <c r="C56" s="67" t="s">
        <v>88</v>
      </c>
      <c r="D56" s="67">
        <v>1</v>
      </c>
      <c r="E56" s="62" t="s">
        <v>89</v>
      </c>
      <c r="F56" s="8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5.75">
      <c r="A57" s="65"/>
      <c r="B57" s="66" t="s">
        <v>118</v>
      </c>
      <c r="C57" s="67" t="s">
        <v>88</v>
      </c>
      <c r="D57" s="67">
        <v>16</v>
      </c>
      <c r="E57" s="62" t="s">
        <v>94</v>
      </c>
      <c r="F57" s="8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7.25" customHeight="1">
      <c r="A58" s="65"/>
      <c r="B58" s="84" t="s">
        <v>119</v>
      </c>
      <c r="C58" s="67" t="s">
        <v>88</v>
      </c>
      <c r="D58" s="67"/>
      <c r="E58" s="62"/>
      <c r="F58" s="8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5.75">
      <c r="A59" s="65"/>
      <c r="B59" s="66" t="s">
        <v>120</v>
      </c>
      <c r="C59" s="67" t="s">
        <v>88</v>
      </c>
      <c r="D59" s="67">
        <v>16</v>
      </c>
      <c r="E59" s="62" t="s">
        <v>94</v>
      </c>
      <c r="F59" s="8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5.75">
      <c r="A60" s="65"/>
      <c r="B60" s="66" t="s">
        <v>121</v>
      </c>
      <c r="C60" s="67" t="s">
        <v>88</v>
      </c>
      <c r="D60" s="67">
        <v>1</v>
      </c>
      <c r="E60" s="62" t="s">
        <v>94</v>
      </c>
      <c r="F60" s="8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32.25" customHeight="1">
      <c r="A61" s="65"/>
      <c r="B61" s="84" t="s">
        <v>122</v>
      </c>
      <c r="C61" s="67" t="s">
        <v>88</v>
      </c>
      <c r="D61" s="67"/>
      <c r="E61" s="62"/>
      <c r="F61" s="8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6.5" customHeight="1">
      <c r="A62" s="65"/>
      <c r="B62" s="66" t="s">
        <v>123</v>
      </c>
      <c r="C62" s="67" t="s">
        <v>88</v>
      </c>
      <c r="D62" s="67">
        <v>2</v>
      </c>
      <c r="E62" s="62" t="s">
        <v>94</v>
      </c>
      <c r="F62" s="8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5.75">
      <c r="A63" s="65"/>
      <c r="B63" s="66" t="s">
        <v>124</v>
      </c>
      <c r="C63" s="67" t="s">
        <v>88</v>
      </c>
      <c r="D63" s="67">
        <v>2</v>
      </c>
      <c r="E63" s="62" t="s">
        <v>94</v>
      </c>
      <c r="F63" s="8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5.75">
      <c r="A64" s="65"/>
      <c r="B64" s="66" t="s">
        <v>125</v>
      </c>
      <c r="C64" s="67" t="s">
        <v>88</v>
      </c>
      <c r="D64" s="67">
        <v>200</v>
      </c>
      <c r="E64" s="62" t="s">
        <v>94</v>
      </c>
      <c r="F64" s="8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9.5" customHeight="1">
      <c r="A65" s="65"/>
      <c r="B65" s="66" t="s">
        <v>126</v>
      </c>
      <c r="C65" s="67" t="s">
        <v>88</v>
      </c>
      <c r="D65" s="67">
        <v>200</v>
      </c>
      <c r="E65" s="67" t="s">
        <v>94</v>
      </c>
      <c r="F65" s="8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6" ht="15.75">
      <c r="A66" s="89"/>
      <c r="B66" s="90" t="s">
        <v>127</v>
      </c>
      <c r="C66" s="91" t="s">
        <v>88</v>
      </c>
      <c r="D66" s="91">
        <v>1</v>
      </c>
      <c r="E66" s="91" t="s">
        <v>89</v>
      </c>
      <c r="F66" s="92"/>
    </row>
    <row r="67" spans="1:35" ht="16.5" customHeight="1">
      <c r="A67" s="93"/>
      <c r="B67" s="94" t="s">
        <v>128</v>
      </c>
      <c r="C67" s="95"/>
      <c r="D67" s="95"/>
      <c r="E67" s="95"/>
      <c r="F67" s="96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5.75">
      <c r="A68" s="93"/>
      <c r="B68" s="97" t="s">
        <v>129</v>
      </c>
      <c r="C68" s="98"/>
      <c r="D68" s="98"/>
      <c r="E68" s="98"/>
      <c r="F68" s="92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8" customHeight="1">
      <c r="A69" s="93"/>
      <c r="B69" s="97" t="s">
        <v>130</v>
      </c>
      <c r="C69" s="98"/>
      <c r="D69" s="98"/>
      <c r="E69" s="98"/>
      <c r="F69" s="92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5.75">
      <c r="A70" s="93"/>
      <c r="B70" s="97" t="s">
        <v>131</v>
      </c>
      <c r="C70" s="98"/>
      <c r="D70" s="98"/>
      <c r="E70" s="98"/>
      <c r="F70" s="92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5.75">
      <c r="A71" s="93"/>
      <c r="B71" s="97" t="s">
        <v>132</v>
      </c>
      <c r="C71" s="98"/>
      <c r="D71" s="98"/>
      <c r="E71" s="98"/>
      <c r="F71" s="92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5.75">
      <c r="A72" s="93"/>
      <c r="B72" s="97" t="s">
        <v>133</v>
      </c>
      <c r="C72" s="98"/>
      <c r="D72" s="98"/>
      <c r="E72" s="98"/>
      <c r="F72" s="9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5.75">
      <c r="A73" s="99"/>
      <c r="B73" s="100" t="s">
        <v>134</v>
      </c>
      <c r="C73" s="101"/>
      <c r="D73" s="101"/>
      <c r="E73" s="101"/>
      <c r="F73" s="64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5.75">
      <c r="A74" s="102" t="s">
        <v>135</v>
      </c>
      <c r="B74" s="84" t="s">
        <v>136</v>
      </c>
      <c r="C74" s="67" t="s">
        <v>88</v>
      </c>
      <c r="D74" s="67"/>
      <c r="E74" s="67"/>
      <c r="F74" s="83">
        <v>15050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31.5">
      <c r="A75" s="102"/>
      <c r="B75" s="66" t="s">
        <v>137</v>
      </c>
      <c r="C75" s="67" t="s">
        <v>88</v>
      </c>
      <c r="D75" s="67">
        <v>1</v>
      </c>
      <c r="E75" s="67" t="s">
        <v>89</v>
      </c>
      <c r="F75" s="8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31.5">
      <c r="A76" s="65"/>
      <c r="B76" s="66" t="s">
        <v>138</v>
      </c>
      <c r="C76" s="67" t="s">
        <v>88</v>
      </c>
      <c r="D76" s="67">
        <v>1</v>
      </c>
      <c r="E76" s="62" t="s">
        <v>89</v>
      </c>
      <c r="F76" s="8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5.75">
      <c r="A77" s="65"/>
      <c r="B77" s="66" t="s">
        <v>139</v>
      </c>
      <c r="C77" s="67" t="s">
        <v>88</v>
      </c>
      <c r="D77" s="67">
        <v>2</v>
      </c>
      <c r="E77" s="62" t="s">
        <v>94</v>
      </c>
      <c r="F77" s="8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8" customHeight="1">
      <c r="A78" s="65"/>
      <c r="B78" s="66" t="s">
        <v>140</v>
      </c>
      <c r="C78" s="67" t="s">
        <v>88</v>
      </c>
      <c r="D78" s="67">
        <v>1</v>
      </c>
      <c r="E78" s="67" t="s">
        <v>89</v>
      </c>
      <c r="F78" s="8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6" ht="15.75">
      <c r="A79" s="60"/>
      <c r="B79" s="81" t="s">
        <v>141</v>
      </c>
      <c r="C79" s="62" t="s">
        <v>88</v>
      </c>
      <c r="D79" s="62"/>
      <c r="E79" s="62"/>
      <c r="F79" s="103"/>
    </row>
    <row r="80" spans="1:6" ht="33" customHeight="1">
      <c r="A80" s="60"/>
      <c r="B80" s="61" t="s">
        <v>142</v>
      </c>
      <c r="C80" s="67" t="s">
        <v>88</v>
      </c>
      <c r="D80" s="62">
        <v>1</v>
      </c>
      <c r="E80" s="62" t="s">
        <v>89</v>
      </c>
      <c r="F80" s="103"/>
    </row>
    <row r="81" spans="1:6" ht="31.5">
      <c r="A81" s="65"/>
      <c r="B81" s="66" t="s">
        <v>143</v>
      </c>
      <c r="C81" s="67" t="s">
        <v>88</v>
      </c>
      <c r="D81" s="67">
        <v>1</v>
      </c>
      <c r="E81" s="67" t="s">
        <v>89</v>
      </c>
      <c r="F81" s="78"/>
    </row>
    <row r="82" spans="1:6" ht="31.5">
      <c r="A82" s="65"/>
      <c r="B82" s="66" t="s">
        <v>144</v>
      </c>
      <c r="C82" s="67" t="s">
        <v>88</v>
      </c>
      <c r="D82" s="67">
        <v>1</v>
      </c>
      <c r="E82" s="67" t="s">
        <v>94</v>
      </c>
      <c r="F82" s="78"/>
    </row>
    <row r="83" spans="1:35" ht="18" customHeight="1">
      <c r="A83" s="102" t="s">
        <v>145</v>
      </c>
      <c r="B83" s="84" t="s">
        <v>146</v>
      </c>
      <c r="C83" s="74"/>
      <c r="D83" s="74"/>
      <c r="E83" s="74"/>
      <c r="F83" s="83">
        <v>35500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34.5" customHeight="1">
      <c r="A84" s="102"/>
      <c r="B84" s="82" t="s">
        <v>147</v>
      </c>
      <c r="C84" s="67" t="s">
        <v>88</v>
      </c>
      <c r="D84" s="67">
        <v>1</v>
      </c>
      <c r="E84" s="67" t="s">
        <v>89</v>
      </c>
      <c r="F84" s="8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5.75">
      <c r="A85" s="65">
        <v>3</v>
      </c>
      <c r="B85" s="84" t="s">
        <v>148</v>
      </c>
      <c r="C85" s="67"/>
      <c r="D85" s="67"/>
      <c r="E85" s="67"/>
      <c r="F85" s="83">
        <v>41500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48.75" customHeight="1">
      <c r="A86" s="65"/>
      <c r="B86" s="66" t="s">
        <v>149</v>
      </c>
      <c r="C86" s="67" t="s">
        <v>81</v>
      </c>
      <c r="D86" s="67">
        <v>1</v>
      </c>
      <c r="E86" s="67" t="s">
        <v>94</v>
      </c>
      <c r="F86" s="8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6" ht="18" customHeight="1">
      <c r="A87" s="60">
        <v>4</v>
      </c>
      <c r="B87" s="81" t="s">
        <v>150</v>
      </c>
      <c r="C87" s="62" t="s">
        <v>88</v>
      </c>
      <c r="D87" s="62">
        <v>2</v>
      </c>
      <c r="E87" s="62" t="s">
        <v>89</v>
      </c>
      <c r="F87" s="64">
        <v>35308</v>
      </c>
    </row>
    <row r="88" spans="1:6" ht="15.75">
      <c r="A88" s="65"/>
      <c r="B88" s="66" t="s">
        <v>151</v>
      </c>
      <c r="C88" s="67"/>
      <c r="D88" s="67">
        <v>2</v>
      </c>
      <c r="E88" s="67" t="s">
        <v>94</v>
      </c>
      <c r="F88" s="83"/>
    </row>
    <row r="89" spans="1:6" ht="15.75">
      <c r="A89" s="65"/>
      <c r="B89" s="66" t="s">
        <v>152</v>
      </c>
      <c r="C89" s="67"/>
      <c r="D89" s="67">
        <v>4</v>
      </c>
      <c r="E89" s="67" t="s">
        <v>94</v>
      </c>
      <c r="F89" s="83"/>
    </row>
    <row r="90" spans="1:6" ht="15.75">
      <c r="A90" s="65"/>
      <c r="B90" s="66" t="s">
        <v>153</v>
      </c>
      <c r="C90" s="67"/>
      <c r="D90" s="67">
        <v>10</v>
      </c>
      <c r="E90" s="67" t="s">
        <v>94</v>
      </c>
      <c r="F90" s="83"/>
    </row>
    <row r="91" spans="1:6" ht="15.75">
      <c r="A91" s="65"/>
      <c r="B91" s="66" t="s">
        <v>154</v>
      </c>
      <c r="C91" s="67"/>
      <c r="D91" s="67">
        <v>4</v>
      </c>
      <c r="E91" s="67" t="s">
        <v>94</v>
      </c>
      <c r="F91" s="83"/>
    </row>
    <row r="92" spans="1:6" ht="15.75">
      <c r="A92" s="65"/>
      <c r="B92" s="66" t="s">
        <v>155</v>
      </c>
      <c r="C92" s="67"/>
      <c r="D92" s="67">
        <v>360</v>
      </c>
      <c r="E92" s="67" t="s">
        <v>156</v>
      </c>
      <c r="F92" s="83"/>
    </row>
    <row r="93" spans="1:6" ht="15.75">
      <c r="A93" s="75"/>
      <c r="B93" s="76" t="s">
        <v>157</v>
      </c>
      <c r="C93" s="77"/>
      <c r="D93" s="77">
        <v>2</v>
      </c>
      <c r="E93" s="77" t="s">
        <v>94</v>
      </c>
      <c r="F93" s="96"/>
    </row>
    <row r="94" spans="1:6" ht="31.5">
      <c r="A94" s="65">
        <v>5</v>
      </c>
      <c r="B94" s="84" t="s">
        <v>158</v>
      </c>
      <c r="C94" s="67" t="s">
        <v>88</v>
      </c>
      <c r="D94" s="67"/>
      <c r="E94" s="67"/>
      <c r="F94" s="83">
        <v>115038</v>
      </c>
    </row>
    <row r="95" spans="1:6" ht="16.5" customHeight="1">
      <c r="A95" s="105"/>
      <c r="B95" s="61" t="s">
        <v>159</v>
      </c>
      <c r="C95" s="106"/>
      <c r="D95" s="62">
        <v>1</v>
      </c>
      <c r="E95" s="62" t="s">
        <v>94</v>
      </c>
      <c r="F95" s="105"/>
    </row>
    <row r="96" spans="1:6" ht="15.75">
      <c r="A96" s="105"/>
      <c r="B96" s="61" t="s">
        <v>160</v>
      </c>
      <c r="C96" s="106"/>
      <c r="D96" s="62">
        <v>1</v>
      </c>
      <c r="E96" s="62" t="s">
        <v>94</v>
      </c>
      <c r="F96" s="105"/>
    </row>
    <row r="97" spans="1:6" ht="15.75">
      <c r="A97" s="107"/>
      <c r="B97" s="66" t="s">
        <v>161</v>
      </c>
      <c r="C97" s="104"/>
      <c r="D97" s="67">
        <v>1</v>
      </c>
      <c r="E97" s="67" t="s">
        <v>89</v>
      </c>
      <c r="F97" s="83"/>
    </row>
    <row r="98" spans="1:6" ht="15.75">
      <c r="A98" s="107"/>
      <c r="B98" s="66" t="s">
        <v>162</v>
      </c>
      <c r="C98" s="104"/>
      <c r="D98" s="67">
        <v>2</v>
      </c>
      <c r="E98" s="67" t="s">
        <v>89</v>
      </c>
      <c r="F98" s="83"/>
    </row>
    <row r="99" spans="1:6" ht="15.75">
      <c r="A99" s="107"/>
      <c r="B99" s="66" t="s">
        <v>163</v>
      </c>
      <c r="C99" s="104"/>
      <c r="D99" s="67">
        <v>1</v>
      </c>
      <c r="E99" s="67" t="s">
        <v>89</v>
      </c>
      <c r="F99" s="83"/>
    </row>
    <row r="100" spans="1:6" ht="15.75">
      <c r="A100" s="107"/>
      <c r="B100" s="66" t="s">
        <v>164</v>
      </c>
      <c r="C100" s="104"/>
      <c r="D100" s="67">
        <v>1</v>
      </c>
      <c r="E100" s="67" t="s">
        <v>89</v>
      </c>
      <c r="F100" s="83"/>
    </row>
    <row r="101" spans="1:6" ht="15.75">
      <c r="A101" s="107"/>
      <c r="B101" s="66" t="s">
        <v>165</v>
      </c>
      <c r="C101" s="104"/>
      <c r="D101" s="67">
        <v>1</v>
      </c>
      <c r="E101" s="67" t="s">
        <v>89</v>
      </c>
      <c r="F101" s="83"/>
    </row>
    <row r="102" spans="1:6" ht="15.75">
      <c r="A102" s="107"/>
      <c r="B102" s="66" t="s">
        <v>134</v>
      </c>
      <c r="C102" s="104"/>
      <c r="D102" s="67">
        <v>1</v>
      </c>
      <c r="E102" s="67" t="s">
        <v>89</v>
      </c>
      <c r="F102" s="83"/>
    </row>
    <row r="103" spans="1:6" ht="17.25" customHeight="1">
      <c r="A103" s="65">
        <v>6</v>
      </c>
      <c r="B103" s="84" t="s">
        <v>166</v>
      </c>
      <c r="C103" s="67" t="s">
        <v>88</v>
      </c>
      <c r="D103" s="67"/>
      <c r="E103" s="67"/>
      <c r="F103" s="83">
        <v>28020</v>
      </c>
    </row>
    <row r="104" spans="1:6" ht="15.75">
      <c r="A104" s="65"/>
      <c r="B104" s="66" t="s">
        <v>167</v>
      </c>
      <c r="C104" s="67"/>
      <c r="D104" s="67">
        <v>1</v>
      </c>
      <c r="E104" s="67" t="s">
        <v>94</v>
      </c>
      <c r="F104" s="83"/>
    </row>
    <row r="105" spans="1:6" ht="15.75">
      <c r="A105" s="65"/>
      <c r="B105" s="66" t="s">
        <v>168</v>
      </c>
      <c r="C105" s="67"/>
      <c r="D105" s="67">
        <v>1</v>
      </c>
      <c r="E105" s="67" t="s">
        <v>94</v>
      </c>
      <c r="F105" s="83"/>
    </row>
    <row r="106" spans="1:6" ht="18" customHeight="1">
      <c r="A106" s="60"/>
      <c r="B106" s="61" t="s">
        <v>169</v>
      </c>
      <c r="C106" s="62"/>
      <c r="D106" s="62">
        <v>1</v>
      </c>
      <c r="E106" s="62" t="s">
        <v>94</v>
      </c>
      <c r="F106" s="64"/>
    </row>
    <row r="107" spans="1:6" ht="18" customHeight="1">
      <c r="A107" s="60"/>
      <c r="B107" s="61" t="s">
        <v>170</v>
      </c>
      <c r="C107" s="62"/>
      <c r="D107" s="62">
        <v>1</v>
      </c>
      <c r="E107" s="62" t="s">
        <v>94</v>
      </c>
      <c r="F107" s="64"/>
    </row>
    <row r="108" spans="1:6" ht="32.25" thickBot="1">
      <c r="A108" s="108"/>
      <c r="B108" s="109" t="s">
        <v>171</v>
      </c>
      <c r="C108" s="110"/>
      <c r="D108" s="110">
        <v>1</v>
      </c>
      <c r="E108" s="110" t="s">
        <v>94</v>
      </c>
      <c r="F108" s="111"/>
    </row>
    <row r="109" spans="1:6" ht="32.25" thickBot="1">
      <c r="A109" s="112">
        <v>7</v>
      </c>
      <c r="B109" s="113" t="s">
        <v>172</v>
      </c>
      <c r="C109" s="114" t="s">
        <v>88</v>
      </c>
      <c r="D109" s="114">
        <v>1</v>
      </c>
      <c r="E109" s="114" t="s">
        <v>94</v>
      </c>
      <c r="F109" s="115">
        <v>32429</v>
      </c>
    </row>
    <row r="110" spans="1:6" ht="16.5" thickBot="1">
      <c r="A110" s="112">
        <v>8</v>
      </c>
      <c r="B110" s="113" t="s">
        <v>173</v>
      </c>
      <c r="C110" s="114" t="s">
        <v>88</v>
      </c>
      <c r="D110" s="114">
        <v>1</v>
      </c>
      <c r="E110" s="114" t="s">
        <v>94</v>
      </c>
      <c r="F110" s="115">
        <v>33731</v>
      </c>
    </row>
    <row r="111" spans="1:6" ht="16.5" thickBot="1">
      <c r="A111" s="112">
        <v>9</v>
      </c>
      <c r="B111" s="113" t="s">
        <v>174</v>
      </c>
      <c r="C111" s="114" t="s">
        <v>88</v>
      </c>
      <c r="D111" s="114">
        <v>2</v>
      </c>
      <c r="E111" s="114" t="s">
        <v>94</v>
      </c>
      <c r="F111" s="115">
        <v>35034</v>
      </c>
    </row>
    <row r="112" spans="1:6" s="123" customFormat="1" ht="33.75" customHeight="1">
      <c r="A112" s="116"/>
      <c r="B112" s="268" t="s">
        <v>175</v>
      </c>
      <c r="C112" s="259"/>
      <c r="D112" s="269"/>
      <c r="E112" s="120" t="s">
        <v>176</v>
      </c>
      <c r="F112" s="121">
        <f>SUM(F29:F111)</f>
        <v>500322</v>
      </c>
    </row>
    <row r="113" spans="1:6" s="123" customFormat="1" ht="15" customHeight="1">
      <c r="A113" s="124"/>
      <c r="B113" s="260" t="s">
        <v>177</v>
      </c>
      <c r="C113" s="261"/>
      <c r="D113" s="119"/>
      <c r="E113" s="120"/>
      <c r="F113" s="121">
        <v>35000</v>
      </c>
    </row>
    <row r="114" spans="1:6" s="123" customFormat="1" ht="15" customHeight="1">
      <c r="A114" s="124"/>
      <c r="B114" s="117"/>
      <c r="C114" s="118"/>
      <c r="D114" s="119"/>
      <c r="E114" s="120"/>
      <c r="F114" s="121">
        <f>SUM(F112:F113)</f>
        <v>535322</v>
      </c>
    </row>
    <row r="115" spans="1:6" s="47" customFormat="1" ht="15.75" customHeight="1">
      <c r="A115" s="125"/>
      <c r="B115" s="250" t="s">
        <v>178</v>
      </c>
      <c r="C115" s="251"/>
      <c r="D115" s="251"/>
      <c r="E115" s="126"/>
      <c r="F115" s="127">
        <f>F114*10%</f>
        <v>53532.200000000004</v>
      </c>
    </row>
    <row r="116" spans="1:6" s="47" customFormat="1" ht="13.5" customHeight="1">
      <c r="A116" s="124"/>
      <c r="B116" s="250" t="s">
        <v>25</v>
      </c>
      <c r="C116" s="251"/>
      <c r="D116" s="251"/>
      <c r="E116" s="126"/>
      <c r="F116" s="127">
        <f>(F114+F115)*18%</f>
        <v>105993.756</v>
      </c>
    </row>
    <row r="117" spans="1:6" s="47" customFormat="1" ht="31.5" customHeight="1">
      <c r="A117" s="124"/>
      <c r="B117" s="252" t="s">
        <v>226</v>
      </c>
      <c r="C117" s="253"/>
      <c r="D117" s="253"/>
      <c r="E117" s="128" t="s">
        <v>180</v>
      </c>
      <c r="F117" s="129">
        <f>SUM(F114:F116)</f>
        <v>694847.956</v>
      </c>
    </row>
    <row r="118" spans="1:6" s="47" customFormat="1" ht="13.5" customHeight="1">
      <c r="A118" s="123"/>
      <c r="F118" s="46"/>
    </row>
    <row r="119" spans="1:6" s="47" customFormat="1" ht="13.5" customHeight="1">
      <c r="A119" s="173"/>
      <c r="B119" s="174" t="s">
        <v>181</v>
      </c>
      <c r="C119" s="174"/>
      <c r="D119" s="174"/>
      <c r="E119" s="174"/>
      <c r="F119" s="175">
        <f>F117*C11</f>
        <v>27793918.240000002</v>
      </c>
    </row>
    <row r="120" spans="2:6" ht="15.75">
      <c r="B120" s="153" t="s">
        <v>203</v>
      </c>
      <c r="C120" s="154"/>
      <c r="D120" s="154"/>
      <c r="E120" s="154"/>
      <c r="F120" s="155">
        <f>F119/1.18</f>
        <v>23554168.000000004</v>
      </c>
    </row>
    <row r="121" spans="1:6" ht="21" customHeight="1">
      <c r="A121" s="166"/>
      <c r="B121" s="254" t="s">
        <v>182</v>
      </c>
      <c r="C121" s="255"/>
      <c r="D121" s="255"/>
      <c r="E121" s="167" t="s">
        <v>183</v>
      </c>
      <c r="F121" s="168">
        <f>F119+F26</f>
        <v>31065114.240000002</v>
      </c>
    </row>
    <row r="123" spans="2:6" s="47" customFormat="1" ht="13.5" customHeight="1">
      <c r="B123" s="150"/>
      <c r="C123" s="151"/>
      <c r="E123" s="152"/>
      <c r="F123" s="46"/>
    </row>
    <row r="124" spans="1:6" ht="15.75">
      <c r="A124" s="262" t="s">
        <v>228</v>
      </c>
      <c r="B124" s="262"/>
      <c r="C124" s="262"/>
      <c r="D124" s="262"/>
      <c r="E124" s="262"/>
      <c r="F124" s="262"/>
    </row>
    <row r="125" ht="15.75">
      <c r="F125" s="130"/>
    </row>
    <row r="126" spans="1:6" s="59" customFormat="1" ht="47.25">
      <c r="A126" s="56" t="s">
        <v>50</v>
      </c>
      <c r="B126" s="57" t="s">
        <v>51</v>
      </c>
      <c r="C126" s="57" t="s">
        <v>52</v>
      </c>
      <c r="D126" s="57" t="s">
        <v>53</v>
      </c>
      <c r="E126" s="57" t="s">
        <v>85</v>
      </c>
      <c r="F126" s="131"/>
    </row>
    <row r="127" spans="1:6" ht="35.25" customHeight="1">
      <c r="A127" s="60">
        <v>1</v>
      </c>
      <c r="B127" s="256" t="s">
        <v>184</v>
      </c>
      <c r="C127" s="257"/>
      <c r="D127" s="62" t="s">
        <v>185</v>
      </c>
      <c r="E127" s="62">
        <v>1</v>
      </c>
      <c r="F127" s="103">
        <v>790766</v>
      </c>
    </row>
    <row r="128" spans="1:6" ht="33" customHeight="1">
      <c r="A128" s="66" t="s">
        <v>56</v>
      </c>
      <c r="B128" s="66" t="s">
        <v>199</v>
      </c>
      <c r="C128" s="62" t="s">
        <v>88</v>
      </c>
      <c r="D128" s="62" t="s">
        <v>187</v>
      </c>
      <c r="E128" s="62">
        <v>1</v>
      </c>
      <c r="F128" s="103"/>
    </row>
    <row r="129" spans="1:6" ht="33" customHeight="1">
      <c r="A129" s="66" t="s">
        <v>59</v>
      </c>
      <c r="B129" s="66" t="s">
        <v>188</v>
      </c>
      <c r="C129" s="62" t="s">
        <v>88</v>
      </c>
      <c r="D129" s="62" t="s">
        <v>187</v>
      </c>
      <c r="E129" s="62">
        <v>1</v>
      </c>
      <c r="F129" s="103"/>
    </row>
    <row r="130" spans="1:6" ht="32.25" customHeight="1">
      <c r="A130" s="66" t="s">
        <v>61</v>
      </c>
      <c r="B130" s="66" t="s">
        <v>189</v>
      </c>
      <c r="C130" s="62" t="s">
        <v>88</v>
      </c>
      <c r="D130" s="62" t="s">
        <v>187</v>
      </c>
      <c r="E130" s="62">
        <v>1</v>
      </c>
      <c r="F130" s="103"/>
    </row>
    <row r="131" spans="1:6" ht="15.75">
      <c r="A131" s="66" t="s">
        <v>63</v>
      </c>
      <c r="B131" s="66" t="s">
        <v>190</v>
      </c>
      <c r="C131" s="62" t="s">
        <v>88</v>
      </c>
      <c r="D131" s="67" t="s">
        <v>187</v>
      </c>
      <c r="E131" s="67">
        <v>1</v>
      </c>
      <c r="F131" s="78"/>
    </row>
    <row r="132" spans="1:6" ht="15.75">
      <c r="A132" s="66" t="s">
        <v>65</v>
      </c>
      <c r="B132" s="66" t="s">
        <v>191</v>
      </c>
      <c r="C132" s="67" t="s">
        <v>88</v>
      </c>
      <c r="D132" s="67" t="s">
        <v>187</v>
      </c>
      <c r="E132" s="67">
        <v>1</v>
      </c>
      <c r="F132" s="78"/>
    </row>
    <row r="133" spans="1:6" ht="16.5" thickBot="1">
      <c r="A133" s="109" t="s">
        <v>67</v>
      </c>
      <c r="B133" s="109" t="s">
        <v>192</v>
      </c>
      <c r="C133" s="110" t="s">
        <v>88</v>
      </c>
      <c r="D133" s="110" t="s">
        <v>187</v>
      </c>
      <c r="E133" s="110">
        <v>1</v>
      </c>
      <c r="F133" s="132"/>
    </row>
    <row r="134" spans="1:6" ht="31.5" customHeight="1">
      <c r="A134" s="133"/>
      <c r="B134" s="258" t="s">
        <v>193</v>
      </c>
      <c r="C134" s="259"/>
      <c r="D134" s="134"/>
      <c r="E134" s="135"/>
      <c r="F134" s="136">
        <f>SUM(F127:F133)</f>
        <v>790766</v>
      </c>
    </row>
    <row r="135" spans="1:6" ht="15.75" customHeight="1">
      <c r="A135" s="137"/>
      <c r="B135" s="260" t="s">
        <v>177</v>
      </c>
      <c r="C135" s="261"/>
      <c r="D135" s="138"/>
      <c r="E135" s="139"/>
      <c r="F135" s="83">
        <v>88000</v>
      </c>
    </row>
    <row r="136" spans="1:6" ht="31.5" customHeight="1">
      <c r="A136" s="137"/>
      <c r="B136" s="260" t="s">
        <v>194</v>
      </c>
      <c r="C136" s="261"/>
      <c r="D136" s="138"/>
      <c r="E136" s="139"/>
      <c r="F136" s="140">
        <f>SUM(F134:F135)</f>
        <v>878766</v>
      </c>
    </row>
    <row r="137" spans="1:6" s="47" customFormat="1" ht="14.25" customHeight="1">
      <c r="A137" s="125"/>
      <c r="B137" s="250" t="s">
        <v>200</v>
      </c>
      <c r="C137" s="251"/>
      <c r="D137" s="251"/>
      <c r="E137" s="126"/>
      <c r="F137" s="127">
        <f>F136*15%</f>
        <v>131814.9</v>
      </c>
    </row>
    <row r="138" spans="1:6" s="47" customFormat="1" ht="13.5" customHeight="1">
      <c r="A138" s="124"/>
      <c r="B138" s="250" t="s">
        <v>25</v>
      </c>
      <c r="C138" s="251"/>
      <c r="D138" s="251"/>
      <c r="E138" s="126"/>
      <c r="F138" s="127">
        <f>(F136+F137)*18%</f>
        <v>181904.562</v>
      </c>
    </row>
    <row r="139" spans="1:6" s="47" customFormat="1" ht="32.25" customHeight="1">
      <c r="A139" s="124"/>
      <c r="B139" s="252" t="s">
        <v>229</v>
      </c>
      <c r="C139" s="253"/>
      <c r="D139" s="253"/>
      <c r="E139" s="128" t="s">
        <v>180</v>
      </c>
      <c r="F139" s="129">
        <f>SUM(F136:F138)</f>
        <v>1192485.462</v>
      </c>
    </row>
    <row r="140" spans="1:6" ht="15.75">
      <c r="A140" s="176"/>
      <c r="B140" s="173" t="s">
        <v>204</v>
      </c>
      <c r="C140" s="176"/>
      <c r="D140" s="176"/>
      <c r="E140" s="176"/>
      <c r="F140" s="177">
        <f>F139*C11</f>
        <v>47699418.480000004</v>
      </c>
    </row>
    <row r="141" spans="2:6" ht="15.75">
      <c r="B141" s="153" t="s">
        <v>205</v>
      </c>
      <c r="C141" s="154"/>
      <c r="D141" s="154"/>
      <c r="E141" s="154"/>
      <c r="F141" s="155">
        <f>F140/1.18</f>
        <v>40423236.00000001</v>
      </c>
    </row>
    <row r="143" spans="1:6" ht="32.25" customHeight="1">
      <c r="A143" s="166"/>
      <c r="B143" s="254" t="s">
        <v>196</v>
      </c>
      <c r="C143" s="255"/>
      <c r="D143" s="255"/>
      <c r="E143" s="167" t="s">
        <v>195</v>
      </c>
      <c r="F143" s="168">
        <f>F139*C11+F121</f>
        <v>78764532.72</v>
      </c>
    </row>
    <row r="145" spans="1:6" s="146" customFormat="1" ht="15" customHeight="1">
      <c r="A145" s="141"/>
      <c r="B145" s="142" t="s">
        <v>197</v>
      </c>
      <c r="C145" s="143"/>
      <c r="D145" s="144"/>
      <c r="E145" s="144"/>
      <c r="F145" s="145"/>
    </row>
    <row r="146" spans="1:6" s="146" customFormat="1" ht="15" customHeight="1">
      <c r="A146" s="141"/>
      <c r="B146" s="147" t="s">
        <v>213</v>
      </c>
      <c r="C146" s="143"/>
      <c r="D146" s="144"/>
      <c r="E146" s="144"/>
      <c r="F146" s="145"/>
    </row>
    <row r="147" spans="1:6" s="146" customFormat="1" ht="15" customHeight="1">
      <c r="A147" s="141"/>
      <c r="B147" s="247"/>
      <c r="C147" s="248"/>
      <c r="D147" s="144"/>
      <c r="E147" s="144"/>
      <c r="F147" s="145"/>
    </row>
    <row r="148" spans="1:6" s="146" customFormat="1" ht="15" customHeight="1">
      <c r="A148" s="141"/>
      <c r="B148" s="247"/>
      <c r="C148" s="248"/>
      <c r="D148" s="144"/>
      <c r="E148" s="144"/>
      <c r="F148" s="145"/>
    </row>
    <row r="149" spans="1:6" s="146" customFormat="1" ht="13.5" customHeight="1">
      <c r="A149" s="141"/>
      <c r="B149" s="143"/>
      <c r="C149" s="148"/>
      <c r="D149" s="144"/>
      <c r="E149" s="144"/>
      <c r="F149" s="145"/>
    </row>
    <row r="150" spans="1:6" s="146" customFormat="1" ht="13.5" customHeight="1">
      <c r="A150" s="141"/>
      <c r="B150" s="249"/>
      <c r="C150" s="248"/>
      <c r="D150" s="144"/>
      <c r="E150" s="144"/>
      <c r="F150" s="145"/>
    </row>
    <row r="151" spans="1:6" s="146" customFormat="1" ht="13.5" customHeight="1">
      <c r="A151" s="141"/>
      <c r="B151" s="143"/>
      <c r="C151" s="143"/>
      <c r="D151" s="144"/>
      <c r="E151" s="144"/>
      <c r="F151" s="145"/>
    </row>
    <row r="152" spans="1:6" s="146" customFormat="1" ht="13.5" customHeight="1">
      <c r="A152" s="141"/>
      <c r="B152" s="149"/>
      <c r="C152" s="144"/>
      <c r="D152" s="144"/>
      <c r="E152" s="144"/>
      <c r="F152" s="145"/>
    </row>
  </sheetData>
  <sheetProtection/>
  <mergeCells count="27">
    <mergeCell ref="A27:F27"/>
    <mergeCell ref="B135:C135"/>
    <mergeCell ref="B136:C136"/>
    <mergeCell ref="A124:F124"/>
    <mergeCell ref="B8:D8"/>
    <mergeCell ref="B9:C9"/>
    <mergeCell ref="B112:D112"/>
    <mergeCell ref="B113:C113"/>
    <mergeCell ref="B115:D115"/>
    <mergeCell ref="B116:D116"/>
    <mergeCell ref="B12:F12"/>
    <mergeCell ref="B148:C148"/>
    <mergeCell ref="B150:C150"/>
    <mergeCell ref="B137:D137"/>
    <mergeCell ref="B138:D138"/>
    <mergeCell ref="B139:D139"/>
    <mergeCell ref="B143:D143"/>
    <mergeCell ref="C2:F2"/>
    <mergeCell ref="C3:F3"/>
    <mergeCell ref="C4:F4"/>
    <mergeCell ref="C5:F5"/>
    <mergeCell ref="C6:F6"/>
    <mergeCell ref="B147:C147"/>
    <mergeCell ref="B117:D117"/>
    <mergeCell ref="B121:D121"/>
    <mergeCell ref="B127:C127"/>
    <mergeCell ref="B134:C1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4.140625" style="6" customWidth="1"/>
    <col min="2" max="2" width="4.7109375" style="6" customWidth="1"/>
    <col min="3" max="3" width="39.28125" style="6" customWidth="1"/>
    <col min="4" max="4" width="13.57421875" style="7" customWidth="1"/>
    <col min="5" max="5" width="10.8515625" style="7" customWidth="1"/>
    <col min="6" max="6" width="13.28125" style="7" customWidth="1"/>
    <col min="7" max="7" width="10.140625" style="7" customWidth="1"/>
    <col min="8" max="8" width="10.8515625" style="8" customWidth="1"/>
    <col min="9" max="9" width="34.57421875" style="6" customWidth="1"/>
    <col min="10" max="10" width="10.00390625" style="6" customWidth="1" outlineLevel="1"/>
    <col min="11" max="12" width="9.140625" style="6" customWidth="1" outlineLevel="1"/>
    <col min="13" max="16384" width="9.140625" style="6" customWidth="1"/>
  </cols>
  <sheetData>
    <row r="1" spans="1:8" ht="12.75" customHeight="1">
      <c r="A1"/>
      <c r="B1"/>
      <c r="C1"/>
      <c r="D1"/>
      <c r="E1"/>
      <c r="F1"/>
      <c r="G1"/>
      <c r="H1"/>
    </row>
    <row r="2" spans="1:8" ht="12.75">
      <c r="A2" s="161"/>
      <c r="B2" s="161"/>
      <c r="C2" s="161"/>
      <c r="D2" s="198" t="s">
        <v>207</v>
      </c>
      <c r="E2" s="198"/>
      <c r="F2" s="198"/>
      <c r="G2" s="198"/>
      <c r="H2" s="198"/>
    </row>
    <row r="3" spans="1:8" ht="12.75">
      <c r="A3" s="162"/>
      <c r="B3" s="162"/>
      <c r="C3" s="162"/>
      <c r="D3" s="199" t="s">
        <v>208</v>
      </c>
      <c r="E3" s="199"/>
      <c r="F3" s="199"/>
      <c r="G3" s="199"/>
      <c r="H3" s="199"/>
    </row>
    <row r="4" spans="1:8" ht="12.75">
      <c r="A4" s="162"/>
      <c r="B4" s="162"/>
      <c r="C4" s="162"/>
      <c r="D4" s="199" t="s">
        <v>209</v>
      </c>
      <c r="E4" s="199"/>
      <c r="F4" s="199"/>
      <c r="G4" s="199"/>
      <c r="H4" s="199"/>
    </row>
    <row r="5" spans="1:8" ht="15.75">
      <c r="A5" s="162"/>
      <c r="B5" s="162"/>
      <c r="C5" s="162"/>
      <c r="D5" s="191" t="s">
        <v>210</v>
      </c>
      <c r="E5" s="191"/>
      <c r="F5" s="191"/>
      <c r="G5" s="191"/>
      <c r="H5" s="191"/>
    </row>
    <row r="6" spans="1:8" ht="15.75">
      <c r="A6" s="162"/>
      <c r="B6" s="162"/>
      <c r="C6" s="162"/>
      <c r="D6" s="191" t="s">
        <v>211</v>
      </c>
      <c r="E6" s="191"/>
      <c r="F6" s="191"/>
      <c r="G6" s="191"/>
      <c r="H6" s="191"/>
    </row>
    <row r="7" spans="1:8" ht="12.75">
      <c r="A7" s="159"/>
      <c r="B7" s="159"/>
      <c r="C7" s="159"/>
      <c r="D7" s="159"/>
      <c r="E7" s="159"/>
      <c r="F7" s="159"/>
      <c r="G7" s="160"/>
      <c r="H7" s="160"/>
    </row>
    <row r="8" spans="1:8" ht="12.75">
      <c r="A8" s="162"/>
      <c r="B8" s="162"/>
      <c r="C8" s="162"/>
      <c r="D8" s="162"/>
      <c r="E8" s="162"/>
      <c r="F8" s="162"/>
      <c r="G8" s="163"/>
      <c r="H8" s="163"/>
    </row>
    <row r="9" spans="1:8" ht="42.75" customHeight="1">
      <c r="A9" s="239" t="s">
        <v>24</v>
      </c>
      <c r="B9" s="279"/>
      <c r="C9" s="279"/>
      <c r="D9" s="279"/>
      <c r="E9" s="279"/>
      <c r="F9" s="279"/>
      <c r="G9" s="279"/>
      <c r="H9" s="279"/>
    </row>
    <row r="11" spans="1:8" ht="19.5" customHeight="1">
      <c r="A11" s="240" t="s">
        <v>28</v>
      </c>
      <c r="B11" s="280"/>
      <c r="C11" s="280"/>
      <c r="D11" s="280"/>
      <c r="E11" s="280"/>
      <c r="F11" s="280"/>
      <c r="G11" s="280"/>
      <c r="H11" s="281"/>
    </row>
    <row r="12" spans="1:8" ht="12.75">
      <c r="A12" s="243"/>
      <c r="B12" s="277"/>
      <c r="C12" s="277"/>
      <c r="D12" s="277"/>
      <c r="E12" s="277"/>
      <c r="F12" s="277"/>
      <c r="G12" s="277"/>
      <c r="H12" s="278"/>
    </row>
    <row r="14" spans="1:8" ht="12.75">
      <c r="A14" s="246" t="s">
        <v>47</v>
      </c>
      <c r="B14" s="246"/>
      <c r="C14" s="246"/>
      <c r="D14" s="246"/>
      <c r="E14" s="246"/>
      <c r="F14" s="246"/>
      <c r="G14" s="246"/>
      <c r="H14" s="246"/>
    </row>
    <row r="16" spans="1:8" ht="12.75" customHeight="1">
      <c r="A16" s="233" t="s">
        <v>0</v>
      </c>
      <c r="B16" s="233" t="s">
        <v>1</v>
      </c>
      <c r="C16" s="227" t="s">
        <v>2</v>
      </c>
      <c r="D16" s="236" t="s">
        <v>3</v>
      </c>
      <c r="E16" s="237"/>
      <c r="F16" s="237"/>
      <c r="G16" s="238"/>
      <c r="H16" s="227" t="s">
        <v>4</v>
      </c>
    </row>
    <row r="17" spans="1:8" ht="12.75" customHeight="1">
      <c r="A17" s="234"/>
      <c r="B17" s="234"/>
      <c r="C17" s="228"/>
      <c r="D17" s="225" t="s">
        <v>23</v>
      </c>
      <c r="E17" s="224" t="s">
        <v>5</v>
      </c>
      <c r="F17" s="224" t="s">
        <v>6</v>
      </c>
      <c r="G17" s="224" t="s">
        <v>7</v>
      </c>
      <c r="H17" s="228"/>
    </row>
    <row r="18" spans="1:8" ht="49.5" customHeight="1">
      <c r="A18" s="235"/>
      <c r="B18" s="235"/>
      <c r="C18" s="229"/>
      <c r="D18" s="226"/>
      <c r="E18" s="224"/>
      <c r="F18" s="224"/>
      <c r="G18" s="224"/>
      <c r="H18" s="229"/>
    </row>
    <row r="19" spans="1:8" ht="12.75">
      <c r="A19" s="1"/>
      <c r="B19" s="2"/>
      <c r="C19" s="2"/>
      <c r="D19" s="5"/>
      <c r="E19" s="5"/>
      <c r="F19" s="5"/>
      <c r="G19" s="5"/>
      <c r="H19" s="4"/>
    </row>
    <row r="21" spans="1:8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</row>
    <row r="22" spans="1:8" ht="15.75" customHeight="1">
      <c r="A22" s="164"/>
      <c r="B22" s="164"/>
      <c r="C22" s="219" t="s">
        <v>37</v>
      </c>
      <c r="D22" s="222"/>
      <c r="E22" s="222"/>
      <c r="F22" s="222"/>
      <c r="G22" s="222"/>
      <c r="H22" s="223"/>
    </row>
    <row r="23" spans="1:8" ht="43.5" customHeight="1">
      <c r="A23" s="16">
        <v>1</v>
      </c>
      <c r="B23" s="16"/>
      <c r="C23" s="17" t="s">
        <v>38</v>
      </c>
      <c r="D23" s="19"/>
      <c r="E23" s="19"/>
      <c r="F23" s="19"/>
      <c r="G23" s="19">
        <v>98.54</v>
      </c>
      <c r="H23" s="19">
        <v>98.54</v>
      </c>
    </row>
    <row r="24" spans="1:8" ht="66.75" customHeight="1">
      <c r="A24" s="16">
        <v>2</v>
      </c>
      <c r="B24" s="16"/>
      <c r="C24" s="17" t="s">
        <v>39</v>
      </c>
      <c r="D24" s="19"/>
      <c r="E24" s="19"/>
      <c r="F24" s="19"/>
      <c r="G24" s="19">
        <v>232.62</v>
      </c>
      <c r="H24" s="19">
        <v>232.62</v>
      </c>
    </row>
    <row r="25" spans="1:8" ht="21" customHeight="1">
      <c r="A25" s="16"/>
      <c r="B25" s="16"/>
      <c r="C25" s="20" t="s">
        <v>40</v>
      </c>
      <c r="D25" s="21"/>
      <c r="E25" s="21"/>
      <c r="F25" s="21"/>
      <c r="G25" s="21">
        <f>SUM(G23:G24)</f>
        <v>331.16</v>
      </c>
      <c r="H25" s="21">
        <f>SUM(H23:H24)</f>
        <v>331.16</v>
      </c>
    </row>
    <row r="26" spans="1:8" ht="12.75">
      <c r="A26" s="188"/>
      <c r="B26" s="189"/>
      <c r="C26" s="189"/>
      <c r="D26" s="189"/>
      <c r="E26" s="189"/>
      <c r="F26" s="189"/>
      <c r="G26" s="189"/>
      <c r="H26" s="190"/>
    </row>
    <row r="27" spans="1:8" ht="15.75" customHeight="1">
      <c r="A27" s="164"/>
      <c r="B27" s="164"/>
      <c r="C27" s="192" t="s">
        <v>8</v>
      </c>
      <c r="D27" s="193"/>
      <c r="E27" s="193"/>
      <c r="F27" s="193"/>
      <c r="G27" s="193"/>
      <c r="H27" s="194"/>
    </row>
    <row r="28" spans="1:12" ht="25.5" customHeight="1">
      <c r="A28" s="16">
        <v>3</v>
      </c>
      <c r="B28" s="16"/>
      <c r="C28" s="17" t="s">
        <v>35</v>
      </c>
      <c r="D28" s="19">
        <v>17426.318976</v>
      </c>
      <c r="E28" s="19">
        <v>2118.844928</v>
      </c>
      <c r="F28" s="19">
        <v>378.880896</v>
      </c>
      <c r="G28" s="19"/>
      <c r="H28" s="19">
        <f>SUM(D28:G28)</f>
        <v>19924.044799999996</v>
      </c>
      <c r="J28" s="22"/>
      <c r="K28" s="22"/>
      <c r="L28" s="22"/>
    </row>
    <row r="29" spans="1:11" ht="37.5" customHeight="1">
      <c r="A29" s="16">
        <v>4</v>
      </c>
      <c r="B29" s="16"/>
      <c r="C29" s="17" t="s">
        <v>31</v>
      </c>
      <c r="D29" s="19"/>
      <c r="E29" s="19"/>
      <c r="F29" s="19"/>
      <c r="G29" s="19">
        <f>'Спецификац отеч'!F140/1000</f>
        <v>25920</v>
      </c>
      <c r="H29" s="19">
        <f aca="true" t="shared" si="0" ref="H29:H34">SUM(D29:G29)</f>
        <v>25920</v>
      </c>
      <c r="J29" s="22"/>
      <c r="K29" s="22"/>
    </row>
    <row r="30" spans="1:11" ht="25.5" customHeight="1">
      <c r="A30" s="16">
        <v>5</v>
      </c>
      <c r="B30" s="16"/>
      <c r="C30" s="17" t="s">
        <v>32</v>
      </c>
      <c r="D30" s="19">
        <v>10071.9830508474</v>
      </c>
      <c r="E30" s="19">
        <v>1158.45762711864</v>
      </c>
      <c r="F30" s="19">
        <v>231.35593220339</v>
      </c>
      <c r="G30" s="19"/>
      <c r="H30" s="19">
        <v>11461.796610169431</v>
      </c>
      <c r="J30" s="22"/>
      <c r="K30" s="22"/>
    </row>
    <row r="31" spans="1:11" ht="21.75" customHeight="1">
      <c r="A31" s="16">
        <f>A30+1</f>
        <v>6</v>
      </c>
      <c r="B31" s="16"/>
      <c r="C31" s="17" t="s">
        <v>34</v>
      </c>
      <c r="D31" s="19">
        <v>2746.81355932203</v>
      </c>
      <c r="E31" s="19">
        <v>347.033898305085</v>
      </c>
      <c r="F31" s="19">
        <v>62.9152542372881</v>
      </c>
      <c r="G31" s="19"/>
      <c r="H31" s="19">
        <v>3156.762711864403</v>
      </c>
      <c r="I31" s="7"/>
      <c r="J31" s="22"/>
      <c r="K31" s="22"/>
    </row>
    <row r="32" spans="1:11" ht="33" customHeight="1">
      <c r="A32" s="16">
        <v>7</v>
      </c>
      <c r="B32" s="16"/>
      <c r="C32" s="17" t="s">
        <v>33</v>
      </c>
      <c r="D32" s="19">
        <v>609.847457627119</v>
      </c>
      <c r="E32" s="19">
        <v>77.1186440677966</v>
      </c>
      <c r="F32" s="19">
        <v>13.8033898305085</v>
      </c>
      <c r="G32" s="19"/>
      <c r="H32" s="19">
        <v>700.7694915254241</v>
      </c>
      <c r="I32" s="7"/>
      <c r="J32" s="22"/>
      <c r="K32" s="22"/>
    </row>
    <row r="33" spans="1:8" ht="31.5" customHeight="1">
      <c r="A33" s="16">
        <v>8</v>
      </c>
      <c r="B33" s="16"/>
      <c r="C33" s="17" t="s">
        <v>29</v>
      </c>
      <c r="D33" s="19"/>
      <c r="E33" s="19"/>
      <c r="F33" s="19"/>
      <c r="G33" s="19">
        <f>'Спецификац отеч'!F125/1000</f>
        <v>21041.7207</v>
      </c>
      <c r="H33" s="19">
        <f t="shared" si="0"/>
        <v>21041.7207</v>
      </c>
    </row>
    <row r="34" spans="1:8" ht="31.5" customHeight="1">
      <c r="A34" s="16"/>
      <c r="B34" s="16"/>
      <c r="C34" s="17" t="s">
        <v>202</v>
      </c>
      <c r="D34" s="19"/>
      <c r="E34" s="19"/>
      <c r="F34" s="19"/>
      <c r="G34" s="156">
        <f>'Спецификац отеч'!F29/1000</f>
        <v>4561.8</v>
      </c>
      <c r="H34" s="19">
        <f t="shared" si="0"/>
        <v>4561.8</v>
      </c>
    </row>
    <row r="35" spans="1:8" ht="12.75">
      <c r="A35" s="23"/>
      <c r="B35" s="23"/>
      <c r="C35" s="23" t="s">
        <v>9</v>
      </c>
      <c r="D35" s="21">
        <f>SUM(D28:D33)</f>
        <v>30854.963043796546</v>
      </c>
      <c r="E35" s="21">
        <f>SUM(E28:E33)</f>
        <v>3701.455097491522</v>
      </c>
      <c r="F35" s="21">
        <f>SUM(F28:F33)</f>
        <v>686.9554722711866</v>
      </c>
      <c r="G35" s="21">
        <f>SUM(G28:G34)</f>
        <v>51523.52070000001</v>
      </c>
      <c r="H35" s="21">
        <f>SUM(H28:H33)</f>
        <v>82205.09431355925</v>
      </c>
    </row>
    <row r="36" spans="1:8" ht="12.75">
      <c r="A36" s="23"/>
      <c r="B36" s="23"/>
      <c r="C36" s="23"/>
      <c r="D36" s="24"/>
      <c r="E36" s="24"/>
      <c r="F36" s="24"/>
      <c r="G36" s="24"/>
      <c r="H36" s="24"/>
    </row>
    <row r="37" spans="1:8" ht="15.75" customHeight="1">
      <c r="A37" s="164"/>
      <c r="B37" s="164"/>
      <c r="C37" s="219" t="s">
        <v>214</v>
      </c>
      <c r="D37" s="222"/>
      <c r="E37" s="222"/>
      <c r="F37" s="222"/>
      <c r="G37" s="222"/>
      <c r="H37" s="223"/>
    </row>
    <row r="38" spans="1:8" ht="25.5">
      <c r="A38" s="16">
        <f>A33+1</f>
        <v>9</v>
      </c>
      <c r="B38" s="16"/>
      <c r="C38" s="17" t="s">
        <v>10</v>
      </c>
      <c r="D38" s="19">
        <v>250</v>
      </c>
      <c r="E38" s="19"/>
      <c r="F38" s="19"/>
      <c r="G38" s="19"/>
      <c r="H38" s="19">
        <f>D38</f>
        <v>250</v>
      </c>
    </row>
    <row r="39" spans="1:8" ht="16.5" customHeight="1">
      <c r="A39" s="16">
        <f>A38+1</f>
        <v>10</v>
      </c>
      <c r="B39" s="16"/>
      <c r="C39" s="17" t="s">
        <v>30</v>
      </c>
      <c r="D39" s="19">
        <v>250</v>
      </c>
      <c r="E39" s="19"/>
      <c r="F39" s="19"/>
      <c r="G39" s="19"/>
      <c r="H39" s="19">
        <f>D39</f>
        <v>250</v>
      </c>
    </row>
    <row r="40" spans="1:8" ht="12.75">
      <c r="A40" s="16">
        <f>A39+1</f>
        <v>11</v>
      </c>
      <c r="B40" s="16"/>
      <c r="C40" s="17" t="s">
        <v>11</v>
      </c>
      <c r="D40" s="19">
        <v>250</v>
      </c>
      <c r="E40" s="19"/>
      <c r="F40" s="19"/>
      <c r="G40" s="19"/>
      <c r="H40" s="19">
        <f>D40</f>
        <v>250</v>
      </c>
    </row>
    <row r="41" spans="1:8" ht="12.75">
      <c r="A41" s="16"/>
      <c r="B41" s="16"/>
      <c r="C41" s="23" t="s">
        <v>215</v>
      </c>
      <c r="D41" s="25">
        <f>SUM(D38:D40)</f>
        <v>750</v>
      </c>
      <c r="E41" s="25">
        <f>SUM(E38:E40)</f>
        <v>0</v>
      </c>
      <c r="F41" s="25">
        <f>SUM(F38:F40)</f>
        <v>0</v>
      </c>
      <c r="G41" s="25"/>
      <c r="H41" s="25">
        <f>SUM(H38:H40)</f>
        <v>750</v>
      </c>
    </row>
    <row r="42" spans="1:8" ht="12.75">
      <c r="A42" s="188"/>
      <c r="B42" s="189"/>
      <c r="C42" s="189"/>
      <c r="D42" s="189"/>
      <c r="E42" s="189"/>
      <c r="F42" s="189"/>
      <c r="G42" s="189"/>
      <c r="H42" s="190"/>
    </row>
    <row r="43" spans="1:8" ht="12.75">
      <c r="A43" s="164"/>
      <c r="B43" s="164"/>
      <c r="C43" s="219" t="s">
        <v>216</v>
      </c>
      <c r="D43" s="222"/>
      <c r="E43" s="222"/>
      <c r="F43" s="222"/>
      <c r="G43" s="222"/>
      <c r="H43" s="223"/>
    </row>
    <row r="44" spans="1:8" ht="25.5">
      <c r="A44" s="16">
        <f>A40+1</f>
        <v>12</v>
      </c>
      <c r="B44" s="16"/>
      <c r="C44" s="17" t="s">
        <v>13</v>
      </c>
      <c r="D44" s="19">
        <v>310</v>
      </c>
      <c r="E44" s="19"/>
      <c r="F44" s="19"/>
      <c r="G44" s="19"/>
      <c r="H44" s="19">
        <f>D44</f>
        <v>310</v>
      </c>
    </row>
    <row r="45" spans="1:8" ht="12.75">
      <c r="A45" s="16">
        <f>A44+1</f>
        <v>13</v>
      </c>
      <c r="B45" s="16"/>
      <c r="C45" s="17" t="s">
        <v>14</v>
      </c>
      <c r="D45" s="19">
        <v>310</v>
      </c>
      <c r="E45" s="19"/>
      <c r="F45" s="19"/>
      <c r="G45" s="19"/>
      <c r="H45" s="19">
        <f>D45</f>
        <v>310</v>
      </c>
    </row>
    <row r="46" spans="1:8" ht="12.75">
      <c r="A46" s="16"/>
      <c r="B46" s="16"/>
      <c r="C46" s="23" t="s">
        <v>217</v>
      </c>
      <c r="D46" s="21">
        <f>SUM(D44:D45)</f>
        <v>620</v>
      </c>
      <c r="E46" s="21"/>
      <c r="F46" s="21"/>
      <c r="G46" s="21"/>
      <c r="H46" s="21">
        <f>SUM(H44:H45)</f>
        <v>620</v>
      </c>
    </row>
    <row r="47" spans="1:8" ht="12.75">
      <c r="A47" s="188"/>
      <c r="B47" s="189"/>
      <c r="C47" s="189"/>
      <c r="D47" s="189"/>
      <c r="E47" s="189"/>
      <c r="F47" s="189"/>
      <c r="G47" s="189"/>
      <c r="H47" s="190"/>
    </row>
    <row r="48" spans="1:8" ht="12.75">
      <c r="A48" s="16"/>
      <c r="B48" s="16"/>
      <c r="C48" s="23" t="s">
        <v>218</v>
      </c>
      <c r="D48" s="21">
        <f>D46+D41+D35+D25</f>
        <v>32224.963043796546</v>
      </c>
      <c r="E48" s="21">
        <f>E46+E41+E35+E25</f>
        <v>3701.455097491522</v>
      </c>
      <c r="F48" s="21">
        <f>F46+F41+F35+F25</f>
        <v>686.9554722711866</v>
      </c>
      <c r="G48" s="21">
        <f>G46+G41+G35+G25</f>
        <v>51854.68070000001</v>
      </c>
      <c r="H48" s="21">
        <f>H46+H41+H35+H25</f>
        <v>83906.25431355926</v>
      </c>
    </row>
    <row r="49" spans="1:8" ht="12.75">
      <c r="A49" s="188"/>
      <c r="B49" s="189"/>
      <c r="C49" s="189"/>
      <c r="D49" s="189"/>
      <c r="E49" s="189"/>
      <c r="F49" s="189"/>
      <c r="G49" s="189"/>
      <c r="H49" s="190"/>
    </row>
    <row r="50" spans="1:8" ht="15.75" customHeight="1">
      <c r="A50" s="164"/>
      <c r="B50" s="164"/>
      <c r="C50" s="207" t="s">
        <v>219</v>
      </c>
      <c r="D50" s="208"/>
      <c r="E50" s="208"/>
      <c r="F50" s="208"/>
      <c r="G50" s="208"/>
      <c r="H50" s="209"/>
    </row>
    <row r="51" spans="1:8" ht="61.5" customHeight="1">
      <c r="A51" s="16">
        <f>A45+1</f>
        <v>14</v>
      </c>
      <c r="B51" s="16"/>
      <c r="C51" s="17" t="s">
        <v>41</v>
      </c>
      <c r="D51" s="19"/>
      <c r="E51" s="19"/>
      <c r="F51" s="19"/>
      <c r="G51" s="30">
        <v>1475.776808</v>
      </c>
      <c r="H51" s="30">
        <v>1614.0345058983037</v>
      </c>
    </row>
    <row r="52" spans="1:8" ht="12.75">
      <c r="A52" s="16"/>
      <c r="B52" s="16"/>
      <c r="C52" s="23" t="s">
        <v>22</v>
      </c>
      <c r="D52" s="31"/>
      <c r="E52" s="31"/>
      <c r="F52" s="31"/>
      <c r="G52" s="21">
        <f>SUM(G51:G51)</f>
        <v>1475.776808</v>
      </c>
      <c r="H52" s="21">
        <f>SUM(H51:H51)</f>
        <v>1614.0345058983037</v>
      </c>
    </row>
    <row r="53" spans="1:8" ht="12.75">
      <c r="A53" s="200"/>
      <c r="B53" s="201"/>
      <c r="C53" s="201"/>
      <c r="D53" s="201"/>
      <c r="E53" s="201"/>
      <c r="F53" s="201"/>
      <c r="G53" s="201"/>
      <c r="H53" s="202"/>
    </row>
    <row r="54" spans="1:8" ht="15.75" customHeight="1">
      <c r="A54" s="165"/>
      <c r="B54" s="165"/>
      <c r="C54" s="206" t="s">
        <v>220</v>
      </c>
      <c r="D54" s="206"/>
      <c r="E54" s="206"/>
      <c r="F54" s="206"/>
      <c r="G54" s="206"/>
      <c r="H54" s="206"/>
    </row>
    <row r="55" spans="1:8" ht="40.5" customHeight="1">
      <c r="A55" s="210">
        <f>A51+1</f>
        <v>15</v>
      </c>
      <c r="B55" s="210"/>
      <c r="C55" s="216" t="s">
        <v>42</v>
      </c>
      <c r="D55" s="213"/>
      <c r="E55" s="213"/>
      <c r="F55" s="213"/>
      <c r="G55" s="213"/>
      <c r="H55" s="213">
        <v>1361.8749804745762</v>
      </c>
    </row>
    <row r="56" spans="1:8" ht="13.5" customHeight="1" hidden="1">
      <c r="A56" s="211"/>
      <c r="B56" s="211"/>
      <c r="C56" s="217"/>
      <c r="D56" s="214"/>
      <c r="E56" s="214"/>
      <c r="F56" s="214"/>
      <c r="G56" s="214"/>
      <c r="H56" s="214"/>
    </row>
    <row r="57" spans="1:8" ht="12" customHeight="1" hidden="1">
      <c r="A57" s="211"/>
      <c r="B57" s="211"/>
      <c r="C57" s="217"/>
      <c r="D57" s="214"/>
      <c r="E57" s="214"/>
      <c r="F57" s="214"/>
      <c r="G57" s="214"/>
      <c r="H57" s="214"/>
    </row>
    <row r="58" spans="1:8" ht="12.75" customHeight="1" hidden="1">
      <c r="A58" s="211"/>
      <c r="B58" s="211"/>
      <c r="C58" s="217"/>
      <c r="D58" s="214"/>
      <c r="E58" s="214"/>
      <c r="F58" s="214"/>
      <c r="G58" s="214"/>
      <c r="H58" s="214"/>
    </row>
    <row r="59" spans="1:8" ht="3.75" customHeight="1">
      <c r="A59" s="212"/>
      <c r="B59" s="212"/>
      <c r="C59" s="218"/>
      <c r="D59" s="215"/>
      <c r="E59" s="215"/>
      <c r="F59" s="215"/>
      <c r="G59" s="215"/>
      <c r="H59" s="273"/>
    </row>
    <row r="60" spans="1:8" ht="66.75" customHeight="1">
      <c r="A60" s="26">
        <f>A55+1</f>
        <v>16</v>
      </c>
      <c r="B60" s="26"/>
      <c r="C60" s="27" t="s">
        <v>16</v>
      </c>
      <c r="D60" s="32"/>
      <c r="E60" s="32"/>
      <c r="F60" s="32"/>
      <c r="G60" s="32"/>
      <c r="H60" s="33">
        <v>61.90340820338983</v>
      </c>
    </row>
    <row r="61" spans="1:8" ht="55.5" customHeight="1">
      <c r="A61" s="26">
        <f>A60+1</f>
        <v>17</v>
      </c>
      <c r="B61" s="26"/>
      <c r="C61" s="27" t="s">
        <v>43</v>
      </c>
      <c r="D61" s="32"/>
      <c r="E61" s="32"/>
      <c r="F61" s="32"/>
      <c r="G61" s="32"/>
      <c r="H61" s="33">
        <v>733.6520481355926</v>
      </c>
    </row>
    <row r="62" spans="1:8" ht="12.75">
      <c r="A62" s="28"/>
      <c r="B62" s="28"/>
      <c r="C62" s="29" t="s">
        <v>12</v>
      </c>
      <c r="D62" s="34"/>
      <c r="E62" s="34"/>
      <c r="F62" s="34"/>
      <c r="G62" s="35"/>
      <c r="H62" s="36">
        <f>SUM(H55:H61)</f>
        <v>2157.4304368135586</v>
      </c>
    </row>
    <row r="63" spans="1:8" ht="12.75">
      <c r="A63" s="203"/>
      <c r="B63" s="204"/>
      <c r="C63" s="204"/>
      <c r="D63" s="204"/>
      <c r="E63" s="204"/>
      <c r="F63" s="204"/>
      <c r="G63" s="204"/>
      <c r="H63" s="205"/>
    </row>
    <row r="64" spans="1:8" ht="15.75" customHeight="1">
      <c r="A64" s="164"/>
      <c r="B64" s="164"/>
      <c r="C64" s="219" t="s">
        <v>222</v>
      </c>
      <c r="D64" s="220"/>
      <c r="E64" s="220"/>
      <c r="F64" s="220"/>
      <c r="G64" s="220"/>
      <c r="H64" s="209"/>
    </row>
    <row r="65" spans="1:8" ht="55.5" customHeight="1">
      <c r="A65" s="16">
        <f>A61+1</f>
        <v>18</v>
      </c>
      <c r="B65" s="16"/>
      <c r="C65" s="17" t="s">
        <v>36</v>
      </c>
      <c r="D65" s="19"/>
      <c r="E65" s="19"/>
      <c r="F65" s="19"/>
      <c r="G65" s="19"/>
      <c r="H65" s="19">
        <v>484.59686406779633</v>
      </c>
    </row>
    <row r="66" spans="1:8" ht="12.75">
      <c r="A66" s="23"/>
      <c r="B66" s="23"/>
      <c r="C66" s="23" t="s">
        <v>15</v>
      </c>
      <c r="D66" s="31"/>
      <c r="E66" s="31"/>
      <c r="F66" s="31"/>
      <c r="G66" s="31"/>
      <c r="H66" s="21">
        <f>H65</f>
        <v>484.59686406779633</v>
      </c>
    </row>
    <row r="67" spans="1:8" ht="12.75">
      <c r="A67" s="188"/>
      <c r="B67" s="189"/>
      <c r="C67" s="189"/>
      <c r="D67" s="189"/>
      <c r="E67" s="189"/>
      <c r="F67" s="189"/>
      <c r="G67" s="190"/>
      <c r="H67" s="18"/>
    </row>
    <row r="68" spans="1:8" ht="15.75" customHeight="1">
      <c r="A68" s="16"/>
      <c r="B68" s="16"/>
      <c r="C68" s="274" t="s">
        <v>227</v>
      </c>
      <c r="D68" s="275"/>
      <c r="E68" s="275"/>
      <c r="F68" s="275"/>
      <c r="G68" s="275"/>
      <c r="H68" s="276"/>
    </row>
    <row r="69" spans="1:8" ht="12.75">
      <c r="A69" s="16">
        <f>A65+1</f>
        <v>19</v>
      </c>
      <c r="B69" s="16"/>
      <c r="C69" s="17" t="s">
        <v>44</v>
      </c>
      <c r="D69" s="19"/>
      <c r="E69" s="19"/>
      <c r="F69" s="19"/>
      <c r="G69" s="19">
        <v>1694</v>
      </c>
      <c r="H69" s="19">
        <v>1694</v>
      </c>
    </row>
    <row r="70" spans="1:8" ht="12.75">
      <c r="A70" s="16">
        <f>A69+1</f>
        <v>20</v>
      </c>
      <c r="B70" s="16"/>
      <c r="C70" s="17" t="s">
        <v>45</v>
      </c>
      <c r="D70" s="19"/>
      <c r="E70" s="19"/>
      <c r="F70" s="19"/>
      <c r="G70" s="19">
        <v>230</v>
      </c>
      <c r="H70" s="19">
        <v>230</v>
      </c>
    </row>
    <row r="71" spans="1:8" ht="12.75">
      <c r="A71" s="16">
        <f>A70+1</f>
        <v>21</v>
      </c>
      <c r="B71" s="16"/>
      <c r="C71" s="17" t="s">
        <v>46</v>
      </c>
      <c r="D71" s="19"/>
      <c r="E71" s="19"/>
      <c r="F71" s="19"/>
      <c r="G71" s="19">
        <v>250</v>
      </c>
      <c r="H71" s="19">
        <v>250</v>
      </c>
    </row>
    <row r="72" spans="1:8" ht="12.75">
      <c r="A72" s="23"/>
      <c r="B72" s="23"/>
      <c r="C72" s="23" t="s">
        <v>18</v>
      </c>
      <c r="D72" s="31"/>
      <c r="E72" s="31"/>
      <c r="F72" s="31"/>
      <c r="G72" s="21">
        <f>SUM(G69:G71)</f>
        <v>2174</v>
      </c>
      <c r="H72" s="21">
        <f>SUM(H69:H71)</f>
        <v>2174</v>
      </c>
    </row>
    <row r="73" spans="1:8" ht="12.75">
      <c r="A73" s="188"/>
      <c r="B73" s="189"/>
      <c r="C73" s="189"/>
      <c r="D73" s="189"/>
      <c r="E73" s="189"/>
      <c r="F73" s="189"/>
      <c r="G73" s="189"/>
      <c r="H73" s="190"/>
    </row>
    <row r="74" spans="1:8" ht="12.75">
      <c r="A74" s="16"/>
      <c r="B74" s="16"/>
      <c r="C74" s="20" t="s">
        <v>224</v>
      </c>
      <c r="D74" s="21">
        <f>D48+D52+D62+D66+D72</f>
        <v>32224.963043796546</v>
      </c>
      <c r="E74" s="21">
        <f>E48+E52+E62+E66+E72</f>
        <v>3701.455097491522</v>
      </c>
      <c r="F74" s="21">
        <f>F48+F52+F62+F66+F72</f>
        <v>686.9554722711866</v>
      </c>
      <c r="G74" s="21">
        <f>G48+G52+G62+G66+G72</f>
        <v>55504.457508000014</v>
      </c>
      <c r="H74" s="21">
        <f>H48+H52+H62+H66+H72</f>
        <v>90336.31612033892</v>
      </c>
    </row>
    <row r="75" spans="1:8" ht="12.75">
      <c r="A75" s="188"/>
      <c r="B75" s="189"/>
      <c r="C75" s="189"/>
      <c r="D75" s="189"/>
      <c r="E75" s="189"/>
      <c r="F75" s="189"/>
      <c r="G75" s="189"/>
      <c r="H75" s="190"/>
    </row>
    <row r="76" spans="1:8" ht="12.75">
      <c r="A76" s="16"/>
      <c r="B76" s="16"/>
      <c r="C76" s="20" t="s">
        <v>25</v>
      </c>
      <c r="D76" s="21">
        <f>D74*0.18</f>
        <v>5800.493347883378</v>
      </c>
      <c r="E76" s="21">
        <f>E74*0.18</f>
        <v>666.2619175484739</v>
      </c>
      <c r="F76" s="21">
        <f>F74*0.18</f>
        <v>123.6519850088136</v>
      </c>
      <c r="G76" s="21">
        <f>G74*0.18</f>
        <v>9990.802351440003</v>
      </c>
      <c r="H76" s="21">
        <f>H74*0.18</f>
        <v>16260.536901661004</v>
      </c>
    </row>
    <row r="77" spans="1:8" ht="12.75">
      <c r="A77" s="188"/>
      <c r="B77" s="189"/>
      <c r="C77" s="189"/>
      <c r="D77" s="189"/>
      <c r="E77" s="189"/>
      <c r="F77" s="189"/>
      <c r="G77" s="189"/>
      <c r="H77" s="190"/>
    </row>
    <row r="78" spans="1:8" ht="12.75">
      <c r="A78" s="179"/>
      <c r="B78" s="179"/>
      <c r="C78" s="180" t="s">
        <v>17</v>
      </c>
      <c r="D78" s="181">
        <f>D76+D74</f>
        <v>38025.45639167992</v>
      </c>
      <c r="E78" s="181">
        <f>E76+E74</f>
        <v>4367.717015039996</v>
      </c>
      <c r="F78" s="181">
        <f>F76+F74</f>
        <v>810.6074572800003</v>
      </c>
      <c r="G78" s="181">
        <f>G76+G74</f>
        <v>65495.25985944002</v>
      </c>
      <c r="H78" s="181">
        <f>H76+H74</f>
        <v>106596.85302199992</v>
      </c>
    </row>
    <row r="81" spans="2:8" ht="12.75">
      <c r="B81" s="10" t="s">
        <v>26</v>
      </c>
      <c r="C81" s="10"/>
      <c r="D81" s="11"/>
      <c r="E81" s="11"/>
      <c r="F81" s="11"/>
      <c r="G81" s="11"/>
      <c r="H81" s="12"/>
    </row>
    <row r="82" spans="2:8" ht="12.75">
      <c r="B82" s="10" t="s">
        <v>27</v>
      </c>
      <c r="C82" s="10"/>
      <c r="D82" s="11"/>
      <c r="E82" s="11"/>
      <c r="F82" s="11"/>
      <c r="G82" s="11"/>
      <c r="H82" s="12"/>
    </row>
    <row r="97" spans="3:7" ht="25.5" hidden="1" outlineLevel="1">
      <c r="C97" s="9" t="s">
        <v>20</v>
      </c>
      <c r="D97" s="13" t="s">
        <v>19</v>
      </c>
      <c r="E97" s="14" t="s">
        <v>21</v>
      </c>
      <c r="F97" s="15"/>
      <c r="G97" s="15"/>
    </row>
    <row r="98" spans="3:7" ht="12.75" hidden="1" outlineLevel="1">
      <c r="C98" s="9">
        <v>2387374</v>
      </c>
      <c r="D98" s="14">
        <f>C98*1.05</f>
        <v>2506742.7</v>
      </c>
      <c r="E98" s="14">
        <f>D98*35/1000</f>
        <v>87735.9945</v>
      </c>
      <c r="F98" s="15"/>
      <c r="G98" s="15"/>
    </row>
    <row r="99" spans="3:7" ht="12.75" hidden="1" outlineLevel="1">
      <c r="C99" s="9">
        <v>3617180</v>
      </c>
      <c r="D99" s="14">
        <f>C99*1.15</f>
        <v>4159756.9999999995</v>
      </c>
      <c r="E99" s="14">
        <f>D99*35/1000</f>
        <v>145591.49499999997</v>
      </c>
      <c r="F99" s="15"/>
      <c r="G99" s="15"/>
    </row>
    <row r="100" spans="3:7" ht="12.75" hidden="1" outlineLevel="1">
      <c r="C100" s="9"/>
      <c r="D100" s="14">
        <f>SUM(D98:D99)</f>
        <v>6666499.699999999</v>
      </c>
      <c r="E100" s="14">
        <f>D100*35/1000</f>
        <v>233327.48949999997</v>
      </c>
      <c r="F100" s="15"/>
      <c r="G100" s="15"/>
    </row>
    <row r="101" ht="12.75" collapsed="1"/>
  </sheetData>
  <sheetProtection/>
  <mergeCells count="44">
    <mergeCell ref="D2:H2"/>
    <mergeCell ref="A9:H9"/>
    <mergeCell ref="A11:H11"/>
    <mergeCell ref="D3:H3"/>
    <mergeCell ref="D4:H4"/>
    <mergeCell ref="D5:H5"/>
    <mergeCell ref="D6:H6"/>
    <mergeCell ref="A12:H12"/>
    <mergeCell ref="A14:H14"/>
    <mergeCell ref="A16:A18"/>
    <mergeCell ref="B16:B18"/>
    <mergeCell ref="C16:C18"/>
    <mergeCell ref="D16:G16"/>
    <mergeCell ref="H16:H18"/>
    <mergeCell ref="D17:D18"/>
    <mergeCell ref="E17:E18"/>
    <mergeCell ref="F17:F18"/>
    <mergeCell ref="G17:G18"/>
    <mergeCell ref="C22:H22"/>
    <mergeCell ref="C37:H37"/>
    <mergeCell ref="C43:H43"/>
    <mergeCell ref="C50:H50"/>
    <mergeCell ref="C54:H54"/>
    <mergeCell ref="C27:H27"/>
    <mergeCell ref="A53:H53"/>
    <mergeCell ref="A49:H49"/>
    <mergeCell ref="A42:H42"/>
    <mergeCell ref="C68:H68"/>
    <mergeCell ref="A55:A59"/>
    <mergeCell ref="B55:B59"/>
    <mergeCell ref="C55:C59"/>
    <mergeCell ref="D55:D59"/>
    <mergeCell ref="E55:E59"/>
    <mergeCell ref="F55:F59"/>
    <mergeCell ref="A26:H26"/>
    <mergeCell ref="A73:H73"/>
    <mergeCell ref="A75:H75"/>
    <mergeCell ref="A77:H77"/>
    <mergeCell ref="A47:H47"/>
    <mergeCell ref="A63:H63"/>
    <mergeCell ref="A67:G67"/>
    <mergeCell ref="G55:G59"/>
    <mergeCell ref="H55:H59"/>
    <mergeCell ref="C64:H6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37" customWidth="1"/>
    <col min="2" max="2" width="47.57421875" style="38" customWidth="1"/>
    <col min="3" max="3" width="15.7109375" style="39" customWidth="1"/>
    <col min="4" max="4" width="8.421875" style="39" customWidth="1"/>
    <col min="5" max="5" width="14.140625" style="39" customWidth="1"/>
    <col min="6" max="6" width="24.140625" style="40" customWidth="1"/>
    <col min="7" max="7" width="14.28125" style="41" bestFit="1" customWidth="1"/>
    <col min="8" max="8" width="9.140625" style="41" customWidth="1"/>
    <col min="9" max="9" width="17.8515625" style="41" bestFit="1" customWidth="1"/>
    <col min="10" max="16384" width="9.140625" style="41" customWidth="1"/>
  </cols>
  <sheetData>
    <row r="2" spans="1:6" ht="15.75">
      <c r="A2" s="161"/>
      <c r="B2" s="161"/>
      <c r="C2" s="198" t="s">
        <v>207</v>
      </c>
      <c r="D2" s="198"/>
      <c r="E2" s="198"/>
      <c r="F2" s="198"/>
    </row>
    <row r="3" spans="1:6" ht="15.75">
      <c r="A3" s="162"/>
      <c r="B3" s="162"/>
      <c r="C3" s="199" t="s">
        <v>208</v>
      </c>
      <c r="D3" s="199"/>
      <c r="E3" s="199"/>
      <c r="F3" s="199"/>
    </row>
    <row r="4" spans="1:6" ht="15.75">
      <c r="A4" s="162"/>
      <c r="B4" s="162"/>
      <c r="C4" s="199" t="s">
        <v>209</v>
      </c>
      <c r="D4" s="199"/>
      <c r="E4" s="199"/>
      <c r="F4" s="199"/>
    </row>
    <row r="5" spans="1:6" ht="15.75">
      <c r="A5" s="162"/>
      <c r="B5" s="162"/>
      <c r="C5" s="191" t="s">
        <v>210</v>
      </c>
      <c r="D5" s="191"/>
      <c r="E5" s="191"/>
      <c r="F5" s="191"/>
    </row>
    <row r="6" spans="1:6" ht="15.75">
      <c r="A6" s="162"/>
      <c r="B6" s="162"/>
      <c r="C6" s="191" t="s">
        <v>211</v>
      </c>
      <c r="D6" s="191"/>
      <c r="E6" s="191"/>
      <c r="F6" s="191"/>
    </row>
    <row r="7" spans="1:6" ht="15.75">
      <c r="A7" s="159"/>
      <c r="B7" s="159"/>
      <c r="C7" s="159"/>
      <c r="D7" s="159"/>
      <c r="E7" s="159"/>
      <c r="F7" s="159"/>
    </row>
    <row r="8" spans="1:2" ht="15.75">
      <c r="A8" s="42"/>
      <c r="B8" s="43"/>
    </row>
    <row r="9" spans="1:6" s="47" customFormat="1" ht="15.75">
      <c r="A9" s="44"/>
      <c r="B9" s="263" t="s">
        <v>48</v>
      </c>
      <c r="C9" s="264"/>
      <c r="D9" s="265"/>
      <c r="E9" s="45"/>
      <c r="F9" s="46"/>
    </row>
    <row r="10" spans="1:7" s="47" customFormat="1" ht="15.75">
      <c r="A10" s="44"/>
      <c r="B10" s="266" t="s">
        <v>49</v>
      </c>
      <c r="C10" s="267"/>
      <c r="D10" s="48"/>
      <c r="E10" s="49"/>
      <c r="F10" s="50"/>
      <c r="G10" s="51"/>
    </row>
    <row r="11" spans="1:7" s="47" customFormat="1" ht="15.75">
      <c r="A11" s="44"/>
      <c r="B11" s="52"/>
      <c r="C11" s="45"/>
      <c r="D11" s="48"/>
      <c r="E11" s="49"/>
      <c r="F11" s="50"/>
      <c r="G11" s="51"/>
    </row>
    <row r="12" spans="1:7" s="47" customFormat="1" ht="15.75">
      <c r="A12" s="44"/>
      <c r="B12" s="47" t="s">
        <v>201</v>
      </c>
      <c r="C12" s="45">
        <v>40</v>
      </c>
      <c r="D12" s="53"/>
      <c r="E12" s="54"/>
      <c r="F12" s="50"/>
      <c r="G12" s="51"/>
    </row>
    <row r="13" spans="1:6" ht="15.75">
      <c r="A13" s="262" t="s">
        <v>225</v>
      </c>
      <c r="B13" s="262"/>
      <c r="C13" s="262"/>
      <c r="D13" s="262"/>
      <c r="E13" s="262"/>
      <c r="F13" s="262"/>
    </row>
    <row r="14" ht="15.75">
      <c r="B14" s="55"/>
    </row>
    <row r="15" spans="1:6" s="59" customFormat="1" ht="47.25">
      <c r="A15" s="56" t="s">
        <v>50</v>
      </c>
      <c r="B15" s="57" t="s">
        <v>51</v>
      </c>
      <c r="C15" s="57" t="s">
        <v>52</v>
      </c>
      <c r="D15" s="57" t="s">
        <v>53</v>
      </c>
      <c r="E15" s="58" t="s">
        <v>54</v>
      </c>
      <c r="F15" s="58" t="s">
        <v>55</v>
      </c>
    </row>
    <row r="16" spans="1:6" ht="15" customHeight="1">
      <c r="A16" s="60" t="s">
        <v>56</v>
      </c>
      <c r="B16" s="61" t="s">
        <v>57</v>
      </c>
      <c r="C16" s="62" t="s">
        <v>58</v>
      </c>
      <c r="D16" s="62">
        <v>290</v>
      </c>
      <c r="E16" s="63">
        <v>4000</v>
      </c>
      <c r="F16" s="64">
        <f>D16*E16</f>
        <v>1160000</v>
      </c>
    </row>
    <row r="17" spans="1:6" ht="31.5">
      <c r="A17" s="65" t="s">
        <v>59</v>
      </c>
      <c r="B17" s="66" t="s">
        <v>60</v>
      </c>
      <c r="C17" s="67" t="s">
        <v>58</v>
      </c>
      <c r="D17" s="67">
        <v>92</v>
      </c>
      <c r="E17" s="68">
        <v>3800</v>
      </c>
      <c r="F17" s="64">
        <f aca="true" t="shared" si="0" ref="F17:F28">D17*E17</f>
        <v>349600</v>
      </c>
    </row>
    <row r="18" spans="1:6" ht="15" customHeight="1">
      <c r="A18" s="60" t="s">
        <v>61</v>
      </c>
      <c r="B18" s="69" t="s">
        <v>62</v>
      </c>
      <c r="C18" s="70" t="s">
        <v>58</v>
      </c>
      <c r="D18" s="62">
        <v>382</v>
      </c>
      <c r="E18" s="71">
        <v>2600</v>
      </c>
      <c r="F18" s="64">
        <f t="shared" si="0"/>
        <v>993200</v>
      </c>
    </row>
    <row r="19" spans="1:6" ht="15" customHeight="1">
      <c r="A19" s="60" t="s">
        <v>63</v>
      </c>
      <c r="B19" s="72" t="s">
        <v>64</v>
      </c>
      <c r="C19" s="70" t="s">
        <v>58</v>
      </c>
      <c r="D19" s="62">
        <v>50</v>
      </c>
      <c r="E19" s="71">
        <v>16100</v>
      </c>
      <c r="F19" s="64">
        <f t="shared" si="0"/>
        <v>805000</v>
      </c>
    </row>
    <row r="20" spans="1:6" ht="14.25" customHeight="1">
      <c r="A20" s="60" t="s">
        <v>65</v>
      </c>
      <c r="B20" s="72" t="s">
        <v>66</v>
      </c>
      <c r="C20" s="70" t="s">
        <v>58</v>
      </c>
      <c r="D20" s="62">
        <v>16</v>
      </c>
      <c r="E20" s="71">
        <v>6500</v>
      </c>
      <c r="F20" s="64">
        <f t="shared" si="0"/>
        <v>104000</v>
      </c>
    </row>
    <row r="21" spans="1:38" ht="15.75">
      <c r="A21" s="60" t="s">
        <v>67</v>
      </c>
      <c r="B21" s="61" t="s">
        <v>68</v>
      </c>
      <c r="C21" s="62" t="s">
        <v>58</v>
      </c>
      <c r="D21" s="62">
        <v>24</v>
      </c>
      <c r="E21" s="63">
        <v>16200</v>
      </c>
      <c r="F21" s="64">
        <f t="shared" si="0"/>
        <v>388800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15.75">
      <c r="A22" s="60" t="s">
        <v>69</v>
      </c>
      <c r="B22" s="61" t="s">
        <v>70</v>
      </c>
      <c r="C22" s="62" t="s">
        <v>58</v>
      </c>
      <c r="D22" s="62">
        <v>24</v>
      </c>
      <c r="E22" s="63">
        <v>700</v>
      </c>
      <c r="F22" s="64">
        <f t="shared" si="0"/>
        <v>16800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3" spans="1:6" ht="15.75" customHeight="1">
      <c r="A23" s="65" t="s">
        <v>71</v>
      </c>
      <c r="B23" s="61" t="s">
        <v>72</v>
      </c>
      <c r="C23" s="62" t="s">
        <v>58</v>
      </c>
      <c r="D23" s="62">
        <v>3</v>
      </c>
      <c r="E23" s="63">
        <v>42000</v>
      </c>
      <c r="F23" s="64">
        <f t="shared" si="0"/>
        <v>126000</v>
      </c>
    </row>
    <row r="24" spans="1:6" ht="15.75" customHeight="1">
      <c r="A24" s="65" t="s">
        <v>73</v>
      </c>
      <c r="B24" s="61" t="s">
        <v>74</v>
      </c>
      <c r="C24" s="62" t="s">
        <v>58</v>
      </c>
      <c r="D24" s="62">
        <v>3</v>
      </c>
      <c r="E24" s="63">
        <v>25000</v>
      </c>
      <c r="F24" s="64">
        <f t="shared" si="0"/>
        <v>75000</v>
      </c>
    </row>
    <row r="25" spans="1:6" ht="15.75" customHeight="1">
      <c r="A25" s="41" t="s">
        <v>75</v>
      </c>
      <c r="B25" s="61" t="s">
        <v>76</v>
      </c>
      <c r="C25" s="62" t="s">
        <v>58</v>
      </c>
      <c r="D25" s="62">
        <v>3</v>
      </c>
      <c r="E25" s="63">
        <v>4000</v>
      </c>
      <c r="F25" s="64">
        <f t="shared" si="0"/>
        <v>12000</v>
      </c>
    </row>
    <row r="26" spans="1:6" ht="15.75" customHeight="1">
      <c r="A26" s="74" t="s">
        <v>77</v>
      </c>
      <c r="B26" s="61" t="s">
        <v>78</v>
      </c>
      <c r="C26" s="62" t="s">
        <v>58</v>
      </c>
      <c r="D26" s="62">
        <v>20</v>
      </c>
      <c r="E26" s="63">
        <v>17200</v>
      </c>
      <c r="F26" s="64">
        <f t="shared" si="0"/>
        <v>344000</v>
      </c>
    </row>
    <row r="27" spans="1:6" ht="15.75" customHeight="1">
      <c r="A27" s="74" t="s">
        <v>79</v>
      </c>
      <c r="B27" s="61" t="s">
        <v>80</v>
      </c>
      <c r="C27" s="62" t="s">
        <v>81</v>
      </c>
      <c r="D27" s="62">
        <v>4</v>
      </c>
      <c r="E27" s="63">
        <v>45500</v>
      </c>
      <c r="F27" s="64">
        <f t="shared" si="0"/>
        <v>182000</v>
      </c>
    </row>
    <row r="28" spans="1:6" ht="15.75">
      <c r="A28" s="74" t="s">
        <v>82</v>
      </c>
      <c r="B28" s="66" t="s">
        <v>83</v>
      </c>
      <c r="C28" s="67" t="s">
        <v>58</v>
      </c>
      <c r="D28" s="67">
        <v>6</v>
      </c>
      <c r="E28" s="68">
        <v>900</v>
      </c>
      <c r="F28" s="64">
        <f t="shared" si="0"/>
        <v>5400</v>
      </c>
    </row>
    <row r="29" spans="1:6" ht="15.75">
      <c r="A29" s="75"/>
      <c r="B29" s="76"/>
      <c r="C29" s="77"/>
      <c r="D29" s="77"/>
      <c r="E29" s="77"/>
      <c r="F29" s="78">
        <f>SUM(F16:F28)</f>
        <v>4561800</v>
      </c>
    </row>
    <row r="30" spans="1:6" ht="15.75">
      <c r="A30" s="75"/>
      <c r="B30" s="79" t="s">
        <v>25</v>
      </c>
      <c r="C30" s="77"/>
      <c r="D30" s="77"/>
      <c r="E30" s="77"/>
      <c r="F30" s="78">
        <f>F29*18%</f>
        <v>821124</v>
      </c>
    </row>
    <row r="31" spans="1:6" ht="15.75">
      <c r="A31" s="169"/>
      <c r="B31" s="170" t="s">
        <v>84</v>
      </c>
      <c r="C31" s="171"/>
      <c r="D31" s="171"/>
      <c r="E31" s="171"/>
      <c r="F31" s="172">
        <f>F29+F30</f>
        <v>5382924</v>
      </c>
    </row>
    <row r="32" spans="1:6" ht="15.75" customHeight="1">
      <c r="A32" s="270"/>
      <c r="B32" s="271"/>
      <c r="C32" s="271"/>
      <c r="D32" s="271"/>
      <c r="E32" s="271"/>
      <c r="F32" s="272"/>
    </row>
    <row r="33" spans="1:6" s="59" customFormat="1" ht="47.25">
      <c r="A33" s="56" t="s">
        <v>50</v>
      </c>
      <c r="B33" s="57" t="s">
        <v>51</v>
      </c>
      <c r="C33" s="57" t="s">
        <v>52</v>
      </c>
      <c r="D33" s="57" t="s">
        <v>53</v>
      </c>
      <c r="E33" s="57" t="s">
        <v>85</v>
      </c>
      <c r="F33" s="58" t="s">
        <v>86</v>
      </c>
    </row>
    <row r="34" spans="1:38" ht="15" customHeight="1">
      <c r="A34" s="60">
        <v>2</v>
      </c>
      <c r="B34" s="80" t="s">
        <v>87</v>
      </c>
      <c r="C34" s="60" t="s">
        <v>88</v>
      </c>
      <c r="D34" s="60">
        <v>1</v>
      </c>
      <c r="E34" s="60" t="s">
        <v>89</v>
      </c>
      <c r="F34" s="64">
        <v>128712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</row>
    <row r="35" spans="1:38" ht="15.75">
      <c r="A35" s="60"/>
      <c r="B35" s="81" t="s">
        <v>90</v>
      </c>
      <c r="C35" s="60"/>
      <c r="D35" s="60"/>
      <c r="E35" s="60"/>
      <c r="F35" s="64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38" ht="47.25" customHeight="1">
      <c r="A36" s="60"/>
      <c r="B36" s="82" t="s">
        <v>91</v>
      </c>
      <c r="C36" s="67" t="s">
        <v>88</v>
      </c>
      <c r="D36" s="67">
        <v>1</v>
      </c>
      <c r="E36" s="67" t="s">
        <v>89</v>
      </c>
      <c r="F36" s="8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1:38" ht="34.5" customHeight="1">
      <c r="A37" s="60"/>
      <c r="B37" s="61" t="s">
        <v>92</v>
      </c>
      <c r="C37" s="67" t="s">
        <v>88</v>
      </c>
      <c r="D37" s="62">
        <v>1</v>
      </c>
      <c r="E37" s="62" t="s">
        <v>89</v>
      </c>
      <c r="F37" s="64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38" ht="15.75">
      <c r="A38" s="60"/>
      <c r="B38" s="61" t="s">
        <v>93</v>
      </c>
      <c r="C38" s="67" t="s">
        <v>88</v>
      </c>
      <c r="D38" s="62">
        <v>2</v>
      </c>
      <c r="E38" s="62" t="s">
        <v>94</v>
      </c>
      <c r="F38" s="64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</row>
    <row r="39" spans="1:38" ht="15.75">
      <c r="A39" s="65"/>
      <c r="B39" s="84" t="s">
        <v>95</v>
      </c>
      <c r="C39" s="67" t="s">
        <v>88</v>
      </c>
      <c r="D39" s="67"/>
      <c r="E39" s="62"/>
      <c r="F39" s="8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</row>
    <row r="40" spans="1:38" ht="63.75" customHeight="1">
      <c r="A40" s="65"/>
      <c r="B40" s="66" t="s">
        <v>96</v>
      </c>
      <c r="C40" s="67" t="s">
        <v>88</v>
      </c>
      <c r="D40" s="67">
        <v>16</v>
      </c>
      <c r="E40" s="62" t="s">
        <v>94</v>
      </c>
      <c r="F40" s="8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</row>
    <row r="41" spans="1:38" ht="49.5" customHeight="1">
      <c r="A41" s="65"/>
      <c r="B41" s="66" t="s">
        <v>97</v>
      </c>
      <c r="C41" s="67" t="s">
        <v>88</v>
      </c>
      <c r="D41" s="67">
        <v>1</v>
      </c>
      <c r="E41" s="62" t="s">
        <v>94</v>
      </c>
      <c r="F41" s="8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</row>
    <row r="42" spans="1:38" ht="49.5" customHeight="1">
      <c r="A42" s="65"/>
      <c r="B42" s="66" t="s">
        <v>98</v>
      </c>
      <c r="C42" s="67" t="s">
        <v>88</v>
      </c>
      <c r="D42" s="67">
        <v>1</v>
      </c>
      <c r="E42" s="62" t="s">
        <v>89</v>
      </c>
      <c r="F42" s="8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</row>
    <row r="43" spans="1:38" ht="31.5">
      <c r="A43" s="65"/>
      <c r="B43" s="66" t="s">
        <v>99</v>
      </c>
      <c r="C43" s="67" t="s">
        <v>88</v>
      </c>
      <c r="D43" s="67">
        <v>1</v>
      </c>
      <c r="E43" s="62" t="s">
        <v>89</v>
      </c>
      <c r="F43" s="8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1:38" ht="15.75">
      <c r="A44" s="65"/>
      <c r="B44" s="84" t="s">
        <v>100</v>
      </c>
      <c r="C44" s="67" t="s">
        <v>88</v>
      </c>
      <c r="D44" s="67"/>
      <c r="E44" s="62"/>
      <c r="F44" s="8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</row>
    <row r="45" spans="1:38" ht="80.25" customHeight="1">
      <c r="A45" s="65"/>
      <c r="B45" s="66" t="s">
        <v>101</v>
      </c>
      <c r="C45" s="67" t="s">
        <v>88</v>
      </c>
      <c r="D45" s="67">
        <v>1</v>
      </c>
      <c r="E45" s="62" t="s">
        <v>94</v>
      </c>
      <c r="F45" s="8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</row>
    <row r="46" spans="1:38" ht="15.75">
      <c r="A46" s="65"/>
      <c r="B46" s="66" t="s">
        <v>102</v>
      </c>
      <c r="C46" s="67" t="s">
        <v>88</v>
      </c>
      <c r="D46" s="67">
        <v>1</v>
      </c>
      <c r="E46" s="62" t="s">
        <v>94</v>
      </c>
      <c r="F46" s="8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</row>
    <row r="47" spans="1:38" ht="18.75" customHeight="1">
      <c r="A47" s="65"/>
      <c r="B47" s="66" t="s">
        <v>103</v>
      </c>
      <c r="C47" s="67" t="s">
        <v>88</v>
      </c>
      <c r="D47" s="67">
        <v>1</v>
      </c>
      <c r="E47" s="62" t="s">
        <v>94</v>
      </c>
      <c r="F47" s="8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</row>
    <row r="48" spans="1:38" ht="16.5" customHeight="1">
      <c r="A48" s="65"/>
      <c r="B48" s="66" t="s">
        <v>104</v>
      </c>
      <c r="C48" s="67" t="s">
        <v>88</v>
      </c>
      <c r="D48" s="67">
        <v>1</v>
      </c>
      <c r="E48" s="62" t="s">
        <v>94</v>
      </c>
      <c r="F48" s="8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</row>
    <row r="49" spans="1:38" s="88" customFormat="1" ht="48" customHeight="1">
      <c r="A49" s="85"/>
      <c r="B49" s="66" t="s">
        <v>105</v>
      </c>
      <c r="C49" s="67" t="s">
        <v>88</v>
      </c>
      <c r="D49" s="67">
        <v>1</v>
      </c>
      <c r="E49" s="62" t="s">
        <v>89</v>
      </c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>
      <c r="A50" s="65"/>
      <c r="B50" s="84" t="s">
        <v>106</v>
      </c>
      <c r="C50" s="67" t="s">
        <v>88</v>
      </c>
      <c r="D50" s="67"/>
      <c r="E50" s="62"/>
      <c r="F50" s="8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</row>
    <row r="51" spans="1:38" ht="34.5" customHeight="1">
      <c r="A51" s="65"/>
      <c r="B51" s="66" t="s">
        <v>107</v>
      </c>
      <c r="C51" s="67" t="s">
        <v>88</v>
      </c>
      <c r="D51" s="67">
        <v>16</v>
      </c>
      <c r="E51" s="62" t="s">
        <v>94</v>
      </c>
      <c r="F51" s="8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</row>
    <row r="52" spans="1:38" ht="15.75">
      <c r="A52" s="65"/>
      <c r="B52" s="66" t="s">
        <v>108</v>
      </c>
      <c r="C52" s="67" t="s">
        <v>88</v>
      </c>
      <c r="D52" s="67">
        <v>1</v>
      </c>
      <c r="E52" s="67" t="s">
        <v>94</v>
      </c>
      <c r="F52" s="8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</row>
    <row r="53" spans="1:38" ht="31.5">
      <c r="A53" s="65"/>
      <c r="B53" s="84" t="s">
        <v>109</v>
      </c>
      <c r="C53" s="67" t="s">
        <v>88</v>
      </c>
      <c r="D53" s="67"/>
      <c r="E53" s="62"/>
      <c r="F53" s="8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</row>
    <row r="54" spans="1:38" ht="33" customHeight="1">
      <c r="A54" s="65"/>
      <c r="B54" s="66" t="s">
        <v>110</v>
      </c>
      <c r="C54" s="67" t="s">
        <v>88</v>
      </c>
      <c r="D54" s="67">
        <v>2</v>
      </c>
      <c r="E54" s="62" t="s">
        <v>94</v>
      </c>
      <c r="F54" s="8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</row>
    <row r="55" spans="1:38" ht="31.5">
      <c r="A55" s="65"/>
      <c r="B55" s="66" t="s">
        <v>111</v>
      </c>
      <c r="C55" s="67" t="s">
        <v>88</v>
      </c>
      <c r="D55" s="67">
        <v>1</v>
      </c>
      <c r="E55" s="62" t="s">
        <v>89</v>
      </c>
      <c r="F55" s="8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</row>
    <row r="56" spans="1:38" ht="33" customHeight="1">
      <c r="A56" s="65"/>
      <c r="B56" s="66" t="s">
        <v>112</v>
      </c>
      <c r="C56" s="67" t="s">
        <v>88</v>
      </c>
      <c r="D56" s="67">
        <v>2</v>
      </c>
      <c r="E56" s="62" t="s">
        <v>94</v>
      </c>
      <c r="F56" s="8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ht="63" customHeight="1">
      <c r="A57" s="65"/>
      <c r="B57" s="84" t="s">
        <v>113</v>
      </c>
      <c r="C57" s="67" t="s">
        <v>88</v>
      </c>
      <c r="D57" s="67">
        <v>16</v>
      </c>
      <c r="E57" s="62" t="s">
        <v>94</v>
      </c>
      <c r="F57" s="8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</row>
    <row r="58" spans="1:38" ht="15.75">
      <c r="A58" s="65"/>
      <c r="B58" s="84" t="s">
        <v>114</v>
      </c>
      <c r="C58" s="67" t="s">
        <v>88</v>
      </c>
      <c r="D58" s="67"/>
      <c r="E58" s="62"/>
      <c r="F58" s="8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</row>
    <row r="59" spans="1:38" ht="64.5" customHeight="1">
      <c r="A59" s="65"/>
      <c r="B59" s="66" t="s">
        <v>115</v>
      </c>
      <c r="C59" s="67" t="s">
        <v>88</v>
      </c>
      <c r="D59" s="67">
        <v>1</v>
      </c>
      <c r="E59" s="62" t="s">
        <v>94</v>
      </c>
      <c r="F59" s="8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:38" ht="33" customHeight="1">
      <c r="A60" s="65"/>
      <c r="B60" s="66" t="s">
        <v>116</v>
      </c>
      <c r="C60" s="67" t="s">
        <v>88</v>
      </c>
      <c r="D60" s="67">
        <v>1</v>
      </c>
      <c r="E60" s="62" t="s">
        <v>94</v>
      </c>
      <c r="F60" s="8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</row>
    <row r="61" spans="1:38" ht="63" customHeight="1">
      <c r="A61" s="65"/>
      <c r="B61" s="66" t="s">
        <v>117</v>
      </c>
      <c r="C61" s="67" t="s">
        <v>88</v>
      </c>
      <c r="D61" s="67">
        <v>1</v>
      </c>
      <c r="E61" s="62" t="s">
        <v>89</v>
      </c>
      <c r="F61" s="8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1:38" ht="31.5">
      <c r="A62" s="65"/>
      <c r="B62" s="66" t="s">
        <v>118</v>
      </c>
      <c r="C62" s="67" t="s">
        <v>88</v>
      </c>
      <c r="D62" s="67">
        <v>16</v>
      </c>
      <c r="E62" s="62" t="s">
        <v>94</v>
      </c>
      <c r="F62" s="8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1:38" ht="17.25" customHeight="1">
      <c r="A63" s="65"/>
      <c r="B63" s="84" t="s">
        <v>119</v>
      </c>
      <c r="C63" s="67" t="s">
        <v>88</v>
      </c>
      <c r="D63" s="67"/>
      <c r="E63" s="62"/>
      <c r="F63" s="8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</row>
    <row r="64" spans="1:38" ht="31.5">
      <c r="A64" s="65"/>
      <c r="B64" s="66" t="s">
        <v>120</v>
      </c>
      <c r="C64" s="67" t="s">
        <v>88</v>
      </c>
      <c r="D64" s="67">
        <v>16</v>
      </c>
      <c r="E64" s="62" t="s">
        <v>94</v>
      </c>
      <c r="F64" s="8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</row>
    <row r="65" spans="1:38" ht="15.75">
      <c r="A65" s="65"/>
      <c r="B65" s="66" t="s">
        <v>121</v>
      </c>
      <c r="C65" s="67" t="s">
        <v>88</v>
      </c>
      <c r="D65" s="67">
        <v>1</v>
      </c>
      <c r="E65" s="62" t="s">
        <v>94</v>
      </c>
      <c r="F65" s="8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</row>
    <row r="66" spans="1:38" ht="32.25" customHeight="1">
      <c r="A66" s="65"/>
      <c r="B66" s="84" t="s">
        <v>122</v>
      </c>
      <c r="C66" s="67" t="s">
        <v>88</v>
      </c>
      <c r="D66" s="67"/>
      <c r="E66" s="62"/>
      <c r="F66" s="8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</row>
    <row r="67" spans="1:38" ht="16.5" customHeight="1">
      <c r="A67" s="65"/>
      <c r="B67" s="66" t="s">
        <v>123</v>
      </c>
      <c r="C67" s="67" t="s">
        <v>88</v>
      </c>
      <c r="D67" s="67">
        <v>2</v>
      </c>
      <c r="E67" s="62" t="s">
        <v>94</v>
      </c>
      <c r="F67" s="8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ht="18" customHeight="1">
      <c r="A68" s="65"/>
      <c r="B68" s="66" t="s">
        <v>124</v>
      </c>
      <c r="C68" s="67" t="s">
        <v>88</v>
      </c>
      <c r="D68" s="67">
        <v>2</v>
      </c>
      <c r="E68" s="62" t="s">
        <v>94</v>
      </c>
      <c r="F68" s="8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1:38" ht="15.75">
      <c r="A69" s="65"/>
      <c r="B69" s="66" t="s">
        <v>125</v>
      </c>
      <c r="C69" s="67" t="s">
        <v>88</v>
      </c>
      <c r="D69" s="67">
        <v>200</v>
      </c>
      <c r="E69" s="62" t="s">
        <v>94</v>
      </c>
      <c r="F69" s="8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ht="19.5" customHeight="1">
      <c r="A70" s="65"/>
      <c r="B70" s="66" t="s">
        <v>126</v>
      </c>
      <c r="C70" s="67" t="s">
        <v>88</v>
      </c>
      <c r="D70" s="67">
        <v>200</v>
      </c>
      <c r="E70" s="67" t="s">
        <v>94</v>
      </c>
      <c r="F70" s="8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</row>
    <row r="71" spans="1:6" ht="16.5" customHeight="1">
      <c r="A71" s="89"/>
      <c r="B71" s="90" t="s">
        <v>127</v>
      </c>
      <c r="C71" s="91" t="s">
        <v>88</v>
      </c>
      <c r="D71" s="91">
        <v>1</v>
      </c>
      <c r="E71" s="91" t="s">
        <v>89</v>
      </c>
      <c r="F71" s="92"/>
    </row>
    <row r="72" spans="1:38" ht="16.5" customHeight="1">
      <c r="A72" s="93"/>
      <c r="B72" s="94" t="s">
        <v>128</v>
      </c>
      <c r="C72" s="95"/>
      <c r="D72" s="95"/>
      <c r="E72" s="95"/>
      <c r="F72" s="96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</row>
    <row r="73" spans="1:38" ht="15.75">
      <c r="A73" s="93"/>
      <c r="B73" s="97" t="s">
        <v>129</v>
      </c>
      <c r="C73" s="98"/>
      <c r="D73" s="98"/>
      <c r="E73" s="98"/>
      <c r="F73" s="9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</row>
    <row r="74" spans="1:38" ht="18" customHeight="1">
      <c r="A74" s="93"/>
      <c r="B74" s="97" t="s">
        <v>130</v>
      </c>
      <c r="C74" s="98"/>
      <c r="D74" s="98"/>
      <c r="E74" s="98"/>
      <c r="F74" s="9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</row>
    <row r="75" spans="1:38" ht="15.75">
      <c r="A75" s="93"/>
      <c r="B75" s="97" t="s">
        <v>131</v>
      </c>
      <c r="C75" s="98"/>
      <c r="D75" s="98"/>
      <c r="E75" s="98"/>
      <c r="F75" s="9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</row>
    <row r="76" spans="1:38" ht="15.75">
      <c r="A76" s="93"/>
      <c r="B76" s="97" t="s">
        <v>132</v>
      </c>
      <c r="C76" s="98"/>
      <c r="D76" s="98"/>
      <c r="E76" s="98"/>
      <c r="F76" s="9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</row>
    <row r="77" spans="1:38" ht="15.75">
      <c r="A77" s="93"/>
      <c r="B77" s="97" t="s">
        <v>133</v>
      </c>
      <c r="C77" s="98"/>
      <c r="D77" s="98"/>
      <c r="E77" s="98"/>
      <c r="F77" s="9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1:38" ht="15.75">
      <c r="A78" s="99"/>
      <c r="B78" s="100" t="s">
        <v>134</v>
      </c>
      <c r="C78" s="101"/>
      <c r="D78" s="101"/>
      <c r="E78" s="101"/>
      <c r="F78" s="64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ht="31.5">
      <c r="A79" s="102" t="s">
        <v>135</v>
      </c>
      <c r="B79" s="84" t="s">
        <v>136</v>
      </c>
      <c r="C79" s="67" t="s">
        <v>88</v>
      </c>
      <c r="D79" s="67"/>
      <c r="E79" s="67"/>
      <c r="F79" s="83">
        <v>15050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</row>
    <row r="80" spans="1:38" ht="31.5">
      <c r="A80" s="102"/>
      <c r="B80" s="66" t="s">
        <v>137</v>
      </c>
      <c r="C80" s="67" t="s">
        <v>88</v>
      </c>
      <c r="D80" s="67">
        <v>1</v>
      </c>
      <c r="E80" s="67" t="s">
        <v>89</v>
      </c>
      <c r="F80" s="8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ht="31.5">
      <c r="A81" s="65"/>
      <c r="B81" s="66" t="s">
        <v>138</v>
      </c>
      <c r="C81" s="67" t="s">
        <v>88</v>
      </c>
      <c r="D81" s="67">
        <v>1</v>
      </c>
      <c r="E81" s="62" t="s">
        <v>89</v>
      </c>
      <c r="F81" s="8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spans="1:38" ht="15.75">
      <c r="A82" s="65"/>
      <c r="B82" s="66" t="s">
        <v>139</v>
      </c>
      <c r="C82" s="67" t="s">
        <v>88</v>
      </c>
      <c r="D82" s="67">
        <v>2</v>
      </c>
      <c r="E82" s="62" t="s">
        <v>94</v>
      </c>
      <c r="F82" s="8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ht="18" customHeight="1">
      <c r="A83" s="65"/>
      <c r="B83" s="66" t="s">
        <v>140</v>
      </c>
      <c r="C83" s="67" t="s">
        <v>88</v>
      </c>
      <c r="D83" s="67">
        <v>1</v>
      </c>
      <c r="E83" s="67" t="s">
        <v>89</v>
      </c>
      <c r="F83" s="8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6" ht="31.5">
      <c r="A84" s="60"/>
      <c r="B84" s="81" t="s">
        <v>141</v>
      </c>
      <c r="C84" s="62" t="s">
        <v>88</v>
      </c>
      <c r="D84" s="62"/>
      <c r="E84" s="62"/>
      <c r="F84" s="103"/>
    </row>
    <row r="85" spans="1:6" ht="48.75" customHeight="1">
      <c r="A85" s="60"/>
      <c r="B85" s="61" t="s">
        <v>142</v>
      </c>
      <c r="C85" s="67" t="s">
        <v>88</v>
      </c>
      <c r="D85" s="62">
        <v>1</v>
      </c>
      <c r="E85" s="62" t="s">
        <v>89</v>
      </c>
      <c r="F85" s="103"/>
    </row>
    <row r="86" spans="1:6" ht="33" customHeight="1">
      <c r="A86" s="65"/>
      <c r="B86" s="66" t="s">
        <v>143</v>
      </c>
      <c r="C86" s="67" t="s">
        <v>88</v>
      </c>
      <c r="D86" s="67">
        <v>1</v>
      </c>
      <c r="E86" s="67" t="s">
        <v>89</v>
      </c>
      <c r="F86" s="78"/>
    </row>
    <row r="87" spans="1:6" ht="33" customHeight="1">
      <c r="A87" s="65"/>
      <c r="B87" s="66" t="s">
        <v>144</v>
      </c>
      <c r="C87" s="67" t="s">
        <v>88</v>
      </c>
      <c r="D87" s="67">
        <v>1</v>
      </c>
      <c r="E87" s="67" t="s">
        <v>94</v>
      </c>
      <c r="F87" s="78"/>
    </row>
    <row r="88" spans="1:38" ht="15.75" customHeight="1">
      <c r="A88" s="102" t="s">
        <v>145</v>
      </c>
      <c r="B88" s="84" t="s">
        <v>146</v>
      </c>
      <c r="C88" s="74"/>
      <c r="D88" s="74"/>
      <c r="E88" s="74"/>
      <c r="F88" s="83">
        <v>35500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</row>
    <row r="89" spans="1:38" ht="32.25" customHeight="1">
      <c r="A89" s="102"/>
      <c r="B89" s="82" t="s">
        <v>147</v>
      </c>
      <c r="C89" s="67" t="s">
        <v>88</v>
      </c>
      <c r="D89" s="67">
        <v>1</v>
      </c>
      <c r="E89" s="67" t="s">
        <v>89</v>
      </c>
      <c r="F89" s="8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</row>
    <row r="90" spans="1:38" ht="15.75">
      <c r="A90" s="65">
        <v>3</v>
      </c>
      <c r="B90" s="84" t="s">
        <v>148</v>
      </c>
      <c r="C90" s="67"/>
      <c r="D90" s="67"/>
      <c r="E90" s="67"/>
      <c r="F90" s="83">
        <v>41500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</row>
    <row r="91" spans="1:38" ht="48.75" customHeight="1">
      <c r="A91" s="65"/>
      <c r="B91" s="66" t="s">
        <v>149</v>
      </c>
      <c r="C91" s="67" t="s">
        <v>81</v>
      </c>
      <c r="D91" s="67">
        <v>1</v>
      </c>
      <c r="E91" s="67" t="s">
        <v>94</v>
      </c>
      <c r="F91" s="8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</row>
    <row r="92" spans="1:6" ht="15.75" customHeight="1">
      <c r="A92" s="60">
        <v>4</v>
      </c>
      <c r="B92" s="81" t="s">
        <v>150</v>
      </c>
      <c r="C92" s="62" t="s">
        <v>88</v>
      </c>
      <c r="D92" s="62">
        <v>2</v>
      </c>
      <c r="E92" s="62" t="s">
        <v>89</v>
      </c>
      <c r="F92" s="64">
        <v>35308</v>
      </c>
    </row>
    <row r="93" spans="1:6" ht="15.75">
      <c r="A93" s="65"/>
      <c r="B93" s="66" t="s">
        <v>151</v>
      </c>
      <c r="C93" s="67"/>
      <c r="D93" s="67">
        <v>2</v>
      </c>
      <c r="E93" s="67" t="s">
        <v>94</v>
      </c>
      <c r="F93" s="83"/>
    </row>
    <row r="94" spans="1:6" ht="15.75">
      <c r="A94" s="65"/>
      <c r="B94" s="66" t="s">
        <v>152</v>
      </c>
      <c r="C94" s="67"/>
      <c r="D94" s="67">
        <v>4</v>
      </c>
      <c r="E94" s="67" t="s">
        <v>94</v>
      </c>
      <c r="F94" s="83"/>
    </row>
    <row r="95" spans="1:6" ht="15.75">
      <c r="A95" s="65"/>
      <c r="B95" s="66" t="s">
        <v>153</v>
      </c>
      <c r="C95" s="67"/>
      <c r="D95" s="67">
        <v>10</v>
      </c>
      <c r="E95" s="67" t="s">
        <v>94</v>
      </c>
      <c r="F95" s="83"/>
    </row>
    <row r="96" spans="1:6" ht="15.75">
      <c r="A96" s="65"/>
      <c r="B96" s="66" t="s">
        <v>154</v>
      </c>
      <c r="C96" s="67"/>
      <c r="D96" s="67">
        <v>4</v>
      </c>
      <c r="E96" s="67" t="s">
        <v>94</v>
      </c>
      <c r="F96" s="83"/>
    </row>
    <row r="97" spans="1:6" ht="15.75">
      <c r="A97" s="65"/>
      <c r="B97" s="66" t="s">
        <v>155</v>
      </c>
      <c r="C97" s="67"/>
      <c r="D97" s="67">
        <v>360</v>
      </c>
      <c r="E97" s="67" t="s">
        <v>156</v>
      </c>
      <c r="F97" s="83"/>
    </row>
    <row r="98" spans="1:6" ht="15.75">
      <c r="A98" s="75"/>
      <c r="B98" s="76" t="s">
        <v>157</v>
      </c>
      <c r="C98" s="77"/>
      <c r="D98" s="77">
        <v>2</v>
      </c>
      <c r="E98" s="77" t="s">
        <v>94</v>
      </c>
      <c r="F98" s="96"/>
    </row>
    <row r="99" spans="1:6" ht="31.5">
      <c r="A99" s="65">
        <v>5</v>
      </c>
      <c r="B99" s="84" t="s">
        <v>158</v>
      </c>
      <c r="C99" s="104" t="s">
        <v>88</v>
      </c>
      <c r="D99" s="67"/>
      <c r="E99" s="67"/>
      <c r="F99" s="83">
        <v>115038</v>
      </c>
    </row>
    <row r="100" spans="1:6" ht="16.5" customHeight="1">
      <c r="A100" s="105"/>
      <c r="B100" s="61" t="s">
        <v>159</v>
      </c>
      <c r="C100" s="106"/>
      <c r="D100" s="62">
        <v>1</v>
      </c>
      <c r="E100" s="62" t="s">
        <v>94</v>
      </c>
      <c r="F100" s="105"/>
    </row>
    <row r="101" spans="1:6" ht="31.5">
      <c r="A101" s="105"/>
      <c r="B101" s="61" t="s">
        <v>160</v>
      </c>
      <c r="C101" s="106"/>
      <c r="D101" s="62">
        <v>1</v>
      </c>
      <c r="E101" s="62" t="s">
        <v>94</v>
      </c>
      <c r="F101" s="105"/>
    </row>
    <row r="102" spans="1:6" ht="17.25" customHeight="1">
      <c r="A102" s="107"/>
      <c r="B102" s="66" t="s">
        <v>161</v>
      </c>
      <c r="C102" s="104"/>
      <c r="D102" s="67">
        <v>1</v>
      </c>
      <c r="E102" s="67" t="s">
        <v>89</v>
      </c>
      <c r="F102" s="83"/>
    </row>
    <row r="103" spans="1:6" ht="31.5">
      <c r="A103" s="107"/>
      <c r="B103" s="66" t="s">
        <v>162</v>
      </c>
      <c r="C103" s="104"/>
      <c r="D103" s="67">
        <v>2</v>
      </c>
      <c r="E103" s="67" t="s">
        <v>89</v>
      </c>
      <c r="F103" s="83"/>
    </row>
    <row r="104" spans="1:6" ht="15.75">
      <c r="A104" s="107"/>
      <c r="B104" s="66" t="s">
        <v>163</v>
      </c>
      <c r="C104" s="104"/>
      <c r="D104" s="67">
        <v>1</v>
      </c>
      <c r="E104" s="67" t="s">
        <v>89</v>
      </c>
      <c r="F104" s="83"/>
    </row>
    <row r="105" spans="1:6" ht="31.5">
      <c r="A105" s="107"/>
      <c r="B105" s="66" t="s">
        <v>164</v>
      </c>
      <c r="C105" s="104"/>
      <c r="D105" s="67">
        <v>1</v>
      </c>
      <c r="E105" s="67" t="s">
        <v>89</v>
      </c>
      <c r="F105" s="83"/>
    </row>
    <row r="106" spans="1:6" ht="15.75">
      <c r="A106" s="107"/>
      <c r="B106" s="66" t="s">
        <v>165</v>
      </c>
      <c r="C106" s="104"/>
      <c r="D106" s="67">
        <v>1</v>
      </c>
      <c r="E106" s="67" t="s">
        <v>89</v>
      </c>
      <c r="F106" s="83"/>
    </row>
    <row r="107" spans="1:6" ht="15.75">
      <c r="A107" s="107"/>
      <c r="B107" s="66" t="s">
        <v>134</v>
      </c>
      <c r="C107" s="104"/>
      <c r="D107" s="67">
        <v>1</v>
      </c>
      <c r="E107" s="67" t="s">
        <v>89</v>
      </c>
      <c r="F107" s="83"/>
    </row>
    <row r="108" spans="1:6" ht="17.25" customHeight="1">
      <c r="A108" s="65">
        <v>6</v>
      </c>
      <c r="B108" s="84" t="s">
        <v>166</v>
      </c>
      <c r="C108" s="67" t="s">
        <v>88</v>
      </c>
      <c r="D108" s="67"/>
      <c r="E108" s="67"/>
      <c r="F108" s="83">
        <v>28020</v>
      </c>
    </row>
    <row r="109" spans="1:6" ht="15.75">
      <c r="A109" s="65"/>
      <c r="B109" s="66" t="s">
        <v>167</v>
      </c>
      <c r="C109" s="67"/>
      <c r="D109" s="67">
        <v>1</v>
      </c>
      <c r="E109" s="67" t="s">
        <v>94</v>
      </c>
      <c r="F109" s="83"/>
    </row>
    <row r="110" spans="1:6" ht="15.75">
      <c r="A110" s="65"/>
      <c r="B110" s="66" t="s">
        <v>168</v>
      </c>
      <c r="C110" s="67"/>
      <c r="D110" s="67">
        <v>1</v>
      </c>
      <c r="E110" s="67" t="s">
        <v>94</v>
      </c>
      <c r="F110" s="83"/>
    </row>
    <row r="111" spans="1:6" ht="18" customHeight="1">
      <c r="A111" s="60"/>
      <c r="B111" s="61" t="s">
        <v>169</v>
      </c>
      <c r="C111" s="62"/>
      <c r="D111" s="62">
        <v>1</v>
      </c>
      <c r="E111" s="62" t="s">
        <v>94</v>
      </c>
      <c r="F111" s="64"/>
    </row>
    <row r="112" spans="1:6" ht="18" customHeight="1">
      <c r="A112" s="60"/>
      <c r="B112" s="61" t="s">
        <v>170</v>
      </c>
      <c r="C112" s="62"/>
      <c r="D112" s="62">
        <v>1</v>
      </c>
      <c r="E112" s="62" t="s">
        <v>94</v>
      </c>
      <c r="F112" s="64"/>
    </row>
    <row r="113" spans="1:6" ht="32.25" thickBot="1">
      <c r="A113" s="108"/>
      <c r="B113" s="109" t="s">
        <v>171</v>
      </c>
      <c r="C113" s="110"/>
      <c r="D113" s="110">
        <v>1</v>
      </c>
      <c r="E113" s="110" t="s">
        <v>94</v>
      </c>
      <c r="F113" s="111"/>
    </row>
    <row r="114" spans="1:8" ht="32.25" thickBot="1">
      <c r="A114" s="112">
        <v>7</v>
      </c>
      <c r="B114" s="113" t="s">
        <v>172</v>
      </c>
      <c r="C114" s="114" t="s">
        <v>88</v>
      </c>
      <c r="D114" s="114">
        <v>1</v>
      </c>
      <c r="E114" s="114" t="s">
        <v>94</v>
      </c>
      <c r="F114" s="115">
        <v>32429</v>
      </c>
      <c r="H114" s="73"/>
    </row>
    <row r="115" spans="1:6" ht="16.5" thickBot="1">
      <c r="A115" s="112">
        <v>8</v>
      </c>
      <c r="B115" s="113" t="s">
        <v>173</v>
      </c>
      <c r="C115" s="114" t="s">
        <v>88</v>
      </c>
      <c r="D115" s="114">
        <v>1</v>
      </c>
      <c r="E115" s="114" t="s">
        <v>94</v>
      </c>
      <c r="F115" s="115"/>
    </row>
    <row r="116" spans="1:6" ht="15.75" customHeight="1" thickBot="1">
      <c r="A116" s="112">
        <v>9</v>
      </c>
      <c r="B116" s="113" t="s">
        <v>174</v>
      </c>
      <c r="C116" s="114" t="s">
        <v>88</v>
      </c>
      <c r="D116" s="114">
        <v>2</v>
      </c>
      <c r="E116" s="114" t="s">
        <v>94</v>
      </c>
      <c r="F116" s="115"/>
    </row>
    <row r="117" spans="1:7" s="123" customFormat="1" ht="33.75" customHeight="1">
      <c r="A117" s="116"/>
      <c r="B117" s="268" t="s">
        <v>175</v>
      </c>
      <c r="C117" s="259"/>
      <c r="D117" s="269"/>
      <c r="E117" s="120" t="s">
        <v>176</v>
      </c>
      <c r="F117" s="121">
        <f>SUM(F34:F116)</f>
        <v>431557</v>
      </c>
      <c r="G117" s="122"/>
    </row>
    <row r="118" spans="1:7" s="123" customFormat="1" ht="15" customHeight="1">
      <c r="A118" s="124"/>
      <c r="B118" s="260" t="s">
        <v>177</v>
      </c>
      <c r="C118" s="261"/>
      <c r="D118" s="119"/>
      <c r="E118" s="120"/>
      <c r="F118" s="121">
        <v>35000</v>
      </c>
      <c r="G118" s="122"/>
    </row>
    <row r="119" spans="1:7" s="123" customFormat="1" ht="15" customHeight="1">
      <c r="A119" s="124"/>
      <c r="B119" s="117"/>
      <c r="C119" s="118"/>
      <c r="D119" s="119"/>
      <c r="E119" s="120"/>
      <c r="F119" s="121">
        <f>SUM(F117:F118)</f>
        <v>466557</v>
      </c>
      <c r="G119" s="122"/>
    </row>
    <row r="120" spans="1:6" s="47" customFormat="1" ht="15.75" customHeight="1">
      <c r="A120" s="125"/>
      <c r="B120" s="250" t="s">
        <v>178</v>
      </c>
      <c r="C120" s="251"/>
      <c r="D120" s="251"/>
      <c r="E120" s="126"/>
      <c r="F120" s="127">
        <f>F119*10%</f>
        <v>46655.700000000004</v>
      </c>
    </row>
    <row r="121" spans="1:6" s="47" customFormat="1" ht="13.5" customHeight="1">
      <c r="A121" s="124"/>
      <c r="B121" s="250" t="s">
        <v>25</v>
      </c>
      <c r="C121" s="251"/>
      <c r="D121" s="251"/>
      <c r="E121" s="126"/>
      <c r="F121" s="127">
        <f>(F119+F120)*18%</f>
        <v>92378.286</v>
      </c>
    </row>
    <row r="122" spans="1:6" s="47" customFormat="1" ht="31.5" customHeight="1">
      <c r="A122" s="124"/>
      <c r="B122" s="252" t="s">
        <v>179</v>
      </c>
      <c r="C122" s="253"/>
      <c r="D122" s="253"/>
      <c r="E122" s="128" t="s">
        <v>180</v>
      </c>
      <c r="F122" s="129">
        <f>SUM(F119:F121)</f>
        <v>605590.986</v>
      </c>
    </row>
    <row r="123" spans="1:6" s="47" customFormat="1" ht="13.5" customHeight="1">
      <c r="A123" s="123"/>
      <c r="F123" s="46"/>
    </row>
    <row r="124" spans="1:6" s="47" customFormat="1" ht="13.5" customHeight="1">
      <c r="A124" s="173"/>
      <c r="B124" s="174" t="s">
        <v>181</v>
      </c>
      <c r="C124" s="174"/>
      <c r="D124" s="174"/>
      <c r="E124" s="174"/>
      <c r="F124" s="175">
        <f>F122*41</f>
        <v>24829230.426000003</v>
      </c>
    </row>
    <row r="125" spans="2:6" ht="15.75">
      <c r="B125" s="153" t="s">
        <v>203</v>
      </c>
      <c r="C125" s="154"/>
      <c r="D125" s="154"/>
      <c r="E125" s="154"/>
      <c r="F125" s="155">
        <f>F124/1.18</f>
        <v>21041720.700000003</v>
      </c>
    </row>
    <row r="126" spans="1:6" ht="21" customHeight="1">
      <c r="A126" s="166"/>
      <c r="B126" s="254" t="s">
        <v>182</v>
      </c>
      <c r="C126" s="255"/>
      <c r="D126" s="255"/>
      <c r="E126" s="167" t="s">
        <v>183</v>
      </c>
      <c r="F126" s="168">
        <f>F124+F31</f>
        <v>30212154.426000003</v>
      </c>
    </row>
    <row r="128" spans="1:6" ht="15.75">
      <c r="A128" s="262" t="s">
        <v>228</v>
      </c>
      <c r="B128" s="262"/>
      <c r="C128" s="262"/>
      <c r="D128" s="262"/>
      <c r="E128" s="262"/>
      <c r="F128" s="262"/>
    </row>
    <row r="129" ht="15.75">
      <c r="F129" s="130"/>
    </row>
    <row r="130" spans="1:6" s="59" customFormat="1" ht="47.25">
      <c r="A130" s="56" t="s">
        <v>50</v>
      </c>
      <c r="B130" s="57" t="s">
        <v>51</v>
      </c>
      <c r="C130" s="57" t="s">
        <v>52</v>
      </c>
      <c r="D130" s="57" t="s">
        <v>53</v>
      </c>
      <c r="E130" s="57" t="s">
        <v>85</v>
      </c>
      <c r="F130" s="131"/>
    </row>
    <row r="131" spans="1:9" ht="35.25" customHeight="1">
      <c r="A131" s="60">
        <v>1</v>
      </c>
      <c r="B131" s="158" t="s">
        <v>184</v>
      </c>
      <c r="C131" s="182" t="s">
        <v>58</v>
      </c>
      <c r="D131" s="62" t="s">
        <v>185</v>
      </c>
      <c r="E131" s="62">
        <v>1</v>
      </c>
      <c r="F131" s="103">
        <v>25800000</v>
      </c>
      <c r="I131" s="157"/>
    </row>
    <row r="132" spans="1:6" ht="33" customHeight="1">
      <c r="A132" s="66" t="s">
        <v>56</v>
      </c>
      <c r="B132" s="66" t="s">
        <v>186</v>
      </c>
      <c r="C132" s="62" t="s">
        <v>58</v>
      </c>
      <c r="D132" s="62" t="s">
        <v>187</v>
      </c>
      <c r="E132" s="62">
        <v>1</v>
      </c>
      <c r="F132" s="103"/>
    </row>
    <row r="133" spans="1:6" ht="33" customHeight="1">
      <c r="A133" s="66" t="s">
        <v>59</v>
      </c>
      <c r="B133" s="66" t="s">
        <v>188</v>
      </c>
      <c r="C133" s="62" t="s">
        <v>58</v>
      </c>
      <c r="D133" s="62" t="s">
        <v>187</v>
      </c>
      <c r="E133" s="62">
        <v>1</v>
      </c>
      <c r="F133" s="103"/>
    </row>
    <row r="134" spans="1:6" ht="32.25" customHeight="1">
      <c r="A134" s="66" t="s">
        <v>61</v>
      </c>
      <c r="B134" s="66" t="s">
        <v>189</v>
      </c>
      <c r="C134" s="62" t="s">
        <v>58</v>
      </c>
      <c r="D134" s="62" t="s">
        <v>187</v>
      </c>
      <c r="E134" s="62">
        <v>1</v>
      </c>
      <c r="F134" s="103"/>
    </row>
    <row r="135" spans="1:6" ht="15.75">
      <c r="A135" s="66" t="s">
        <v>63</v>
      </c>
      <c r="B135" s="66" t="s">
        <v>190</v>
      </c>
      <c r="C135" s="62" t="s">
        <v>58</v>
      </c>
      <c r="D135" s="67" t="s">
        <v>187</v>
      </c>
      <c r="E135" s="67">
        <v>1</v>
      </c>
      <c r="F135" s="78"/>
    </row>
    <row r="136" spans="1:6" ht="15.75">
      <c r="A136" s="66" t="s">
        <v>65</v>
      </c>
      <c r="B136" s="66" t="s">
        <v>191</v>
      </c>
      <c r="C136" s="67" t="s">
        <v>58</v>
      </c>
      <c r="D136" s="67" t="s">
        <v>187</v>
      </c>
      <c r="E136" s="67">
        <v>1</v>
      </c>
      <c r="F136" s="78"/>
    </row>
    <row r="137" spans="1:6" ht="16.5" thickBot="1">
      <c r="A137" s="109" t="s">
        <v>67</v>
      </c>
      <c r="B137" s="109" t="s">
        <v>192</v>
      </c>
      <c r="C137" s="110" t="s">
        <v>58</v>
      </c>
      <c r="D137" s="110" t="s">
        <v>187</v>
      </c>
      <c r="E137" s="110">
        <v>1</v>
      </c>
      <c r="F137" s="132"/>
    </row>
    <row r="138" spans="1:6" ht="31.5" customHeight="1">
      <c r="A138" s="133"/>
      <c r="B138" s="258" t="s">
        <v>193</v>
      </c>
      <c r="C138" s="259"/>
      <c r="D138" s="134"/>
      <c r="E138" s="135"/>
      <c r="F138" s="136">
        <f>SUM(F131:F137)</f>
        <v>25800000</v>
      </c>
    </row>
    <row r="139" spans="1:6" ht="15" customHeight="1">
      <c r="A139" s="137"/>
      <c r="B139" s="260" t="s">
        <v>177</v>
      </c>
      <c r="C139" s="261"/>
      <c r="D139" s="138"/>
      <c r="E139" s="139"/>
      <c r="F139" s="83">
        <v>120000</v>
      </c>
    </row>
    <row r="140" spans="1:6" ht="15" customHeight="1">
      <c r="A140" s="126"/>
      <c r="B140" s="287" t="s">
        <v>194</v>
      </c>
      <c r="C140" s="288"/>
      <c r="D140" s="183"/>
      <c r="E140" s="184"/>
      <c r="F140" s="140">
        <f>SUM(F138:F139)</f>
        <v>25920000</v>
      </c>
    </row>
    <row r="141" spans="1:6" s="47" customFormat="1" ht="15" customHeight="1">
      <c r="A141" s="284"/>
      <c r="B141" s="285"/>
      <c r="C141" s="285"/>
      <c r="D141" s="285"/>
      <c r="E141" s="285"/>
      <c r="F141" s="286"/>
    </row>
    <row r="142" spans="1:6" s="47" customFormat="1" ht="15" customHeight="1">
      <c r="A142" s="124"/>
      <c r="B142" s="250" t="s">
        <v>25</v>
      </c>
      <c r="C142" s="251"/>
      <c r="D142" s="251"/>
      <c r="E142" s="126"/>
      <c r="F142" s="127">
        <f>(F140+F141)*18%</f>
        <v>4665600</v>
      </c>
    </row>
    <row r="143" spans="1:6" s="47" customFormat="1" ht="32.25" customHeight="1">
      <c r="A143" s="185"/>
      <c r="B143" s="282" t="s">
        <v>229</v>
      </c>
      <c r="C143" s="283"/>
      <c r="D143" s="283"/>
      <c r="E143" s="186" t="s">
        <v>195</v>
      </c>
      <c r="F143" s="187">
        <f>SUM(F140:F142)</f>
        <v>30585600</v>
      </c>
    </row>
    <row r="145" spans="1:6" ht="32.25" customHeight="1">
      <c r="A145" s="166"/>
      <c r="B145" s="254" t="s">
        <v>196</v>
      </c>
      <c r="C145" s="255"/>
      <c r="D145" s="255"/>
      <c r="E145" s="167" t="s">
        <v>195</v>
      </c>
      <c r="F145" s="168">
        <f>F143+F126</f>
        <v>60797754.426</v>
      </c>
    </row>
    <row r="147" spans="1:6" s="146" customFormat="1" ht="15" customHeight="1">
      <c r="A147" s="141"/>
      <c r="B147" s="142" t="s">
        <v>197</v>
      </c>
      <c r="C147" s="143"/>
      <c r="D147" s="144"/>
      <c r="E147" s="144"/>
      <c r="F147" s="145"/>
    </row>
    <row r="148" spans="1:6" s="146" customFormat="1" ht="15" customHeight="1">
      <c r="A148" s="141"/>
      <c r="B148" s="147" t="s">
        <v>213</v>
      </c>
      <c r="C148" s="143"/>
      <c r="D148" s="144"/>
      <c r="E148" s="144"/>
      <c r="F148" s="145"/>
    </row>
    <row r="149" spans="1:6" s="146" customFormat="1" ht="15" customHeight="1">
      <c r="A149" s="141"/>
      <c r="B149" s="247"/>
      <c r="C149" s="248"/>
      <c r="D149" s="144"/>
      <c r="E149" s="144"/>
      <c r="F149" s="145"/>
    </row>
    <row r="150" spans="1:6" s="146" customFormat="1" ht="15" customHeight="1">
      <c r="A150" s="141"/>
      <c r="B150" s="247"/>
      <c r="C150" s="248"/>
      <c r="D150" s="144"/>
      <c r="E150" s="144"/>
      <c r="F150" s="145"/>
    </row>
    <row r="151" spans="1:6" s="146" customFormat="1" ht="13.5" customHeight="1">
      <c r="A151" s="141"/>
      <c r="B151" s="143"/>
      <c r="C151" s="148"/>
      <c r="D151" s="144"/>
      <c r="E151" s="144"/>
      <c r="F151" s="145"/>
    </row>
    <row r="152" spans="1:6" s="146" customFormat="1" ht="13.5" customHeight="1">
      <c r="A152" s="141"/>
      <c r="B152" s="249"/>
      <c r="C152" s="248"/>
      <c r="D152" s="144"/>
      <c r="E152" s="144"/>
      <c r="F152" s="145"/>
    </row>
    <row r="153" spans="1:6" s="146" customFormat="1" ht="13.5" customHeight="1">
      <c r="A153" s="141"/>
      <c r="B153" s="143"/>
      <c r="C153" s="143"/>
      <c r="D153" s="144"/>
      <c r="E153" s="144"/>
      <c r="F153" s="145"/>
    </row>
    <row r="154" spans="1:6" s="146" customFormat="1" ht="13.5" customHeight="1">
      <c r="A154" s="141"/>
      <c r="B154" s="149"/>
      <c r="C154" s="144"/>
      <c r="D154" s="144"/>
      <c r="E154" s="144"/>
      <c r="F154" s="145"/>
    </row>
  </sheetData>
  <sheetProtection/>
  <mergeCells count="26">
    <mergeCell ref="B117:D117"/>
    <mergeCell ref="B118:C118"/>
    <mergeCell ref="B120:D120"/>
    <mergeCell ref="B121:D121"/>
    <mergeCell ref="A32:F32"/>
    <mergeCell ref="A141:F141"/>
    <mergeCell ref="B122:D122"/>
    <mergeCell ref="B126:D126"/>
    <mergeCell ref="B138:C138"/>
    <mergeCell ref="B139:C139"/>
    <mergeCell ref="B140:C140"/>
    <mergeCell ref="A128:F128"/>
    <mergeCell ref="B149:C149"/>
    <mergeCell ref="B150:C150"/>
    <mergeCell ref="B152:C152"/>
    <mergeCell ref="B142:D142"/>
    <mergeCell ref="B143:D143"/>
    <mergeCell ref="B145:D145"/>
    <mergeCell ref="C2:F2"/>
    <mergeCell ref="C3:F3"/>
    <mergeCell ref="C4:F4"/>
    <mergeCell ref="C5:F5"/>
    <mergeCell ref="C6:F6"/>
    <mergeCell ref="A13:F13"/>
    <mergeCell ref="B9:D9"/>
    <mergeCell ref="B10:C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Лопухина Анастасия Сергеевна</cp:lastModifiedBy>
  <cp:lastPrinted>2009-04-03T10:07:41Z</cp:lastPrinted>
  <dcterms:created xsi:type="dcterms:W3CDTF">1996-10-08T23:32:33Z</dcterms:created>
  <dcterms:modified xsi:type="dcterms:W3CDTF">2012-08-06T06:27:27Z</dcterms:modified>
  <cp:category/>
  <cp:version/>
  <cp:contentType/>
  <cp:contentStatus/>
</cp:coreProperties>
</file>